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1'!$A$1:$F$178</definedName>
    <definedName name="_xlnm.Print_Area" localSheetId="1">'Приложение 2'!$A$1:$D$151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61" authorId="0">
      <text>
        <r>
          <rPr>
            <b/>
            <sz val="8"/>
            <rFont val="Tahoma"/>
            <family val="2"/>
          </rPr>
          <t>квр 242,244</t>
        </r>
        <r>
          <rPr>
            <sz val="8"/>
            <rFont val="Tahoma"/>
            <family val="2"/>
          </rPr>
          <t xml:space="preserve">
</t>
        </r>
      </text>
    </comment>
    <comment ref="E116" authorId="0">
      <text>
        <r>
          <rPr>
            <b/>
            <sz val="8"/>
            <rFont val="Tahoma"/>
            <family val="0"/>
          </rPr>
          <t>нет данных</t>
        </r>
        <r>
          <rPr>
            <sz val="8"/>
            <rFont val="Tahoma"/>
            <family val="0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0"/>
          </rPr>
          <t>нет данных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<sst xmlns="http://schemas.openxmlformats.org/spreadsheetml/2006/main" count="741" uniqueCount="417">
  <si>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</si>
  <si>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</si>
  <si>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</si>
  <si>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</si>
  <si>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</si>
  <si>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</si>
  <si>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</si>
  <si>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</si>
  <si>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</si>
  <si>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</si>
  <si>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</si>
  <si>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</si>
  <si>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</si>
  <si>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</si>
  <si>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</si>
  <si>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</si>
  <si>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</si>
  <si>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</si>
  <si>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</si>
  <si>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</si>
  <si>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</si>
  <si>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</si>
  <si>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</si>
  <si>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</si>
  <si>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</si>
  <si>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</si>
  <si>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</si>
  <si>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</si>
  <si>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</si>
  <si>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</si>
  <si>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</si>
  <si>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</si>
  <si>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</si>
  <si>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</si>
  <si>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</si>
  <si>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</si>
  <si>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</si>
  <si>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</si>
  <si>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</si>
  <si>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</si>
  <si>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</si>
  <si>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</si>
  <si>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</si>
  <si>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</si>
  <si>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</si>
  <si>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</si>
  <si>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</si>
  <si>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</si>
  <si>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</si>
  <si>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</si>
  <si>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</si>
  <si>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</si>
  <si>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</si>
  <si>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</si>
  <si>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</si>
  <si>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</si>
  <si>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</si>
  <si>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</si>
  <si>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</si>
  <si>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</si>
  <si>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</si>
  <si>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</si>
  <si>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</si>
  <si>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</si>
  <si>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</si>
  <si>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</si>
  <si>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</si>
  <si>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</si>
  <si>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</si>
  <si>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</si>
  <si>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</si>
  <si>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</si>
  <si>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</si>
  <si>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</si>
  <si>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</si>
  <si>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</si>
  <si>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</si>
  <si>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</si>
  <si>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</si>
  <si>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</si>
  <si>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</si>
  <si>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</si>
  <si>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</si>
  <si>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</si>
  <si>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</si>
  <si>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</si>
  <si>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</si>
  <si>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</si>
  <si>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</si>
  <si>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</si>
  <si>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</si>
  <si>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</si>
  <si>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</si>
  <si>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</si>
  <si>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</si>
  <si>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</si>
  <si>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</si>
  <si>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</si>
  <si>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</si>
  <si>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</si>
  <si>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</si>
  <si>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</si>
  <si>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</si>
  <si>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</si>
  <si>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</si>
  <si>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</si>
  <si>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</si>
  <si>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</si>
  <si>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</si>
  <si>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</si>
  <si>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</si>
  <si>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</si>
  <si>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</si>
  <si>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</si>
  <si>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</si>
  <si>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</si>
  <si>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</si>
  <si>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</si>
  <si>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</si>
  <si>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</si>
  <si>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</si>
  <si>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</si>
  <si>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</si>
  <si>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</si>
  <si>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</si>
  <si>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</si>
  <si>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</si>
  <si>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</si>
  <si>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</si>
  <si>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</si>
  <si>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</si>
  <si>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</si>
  <si>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</si>
  <si>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</si>
  <si>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</si>
  <si>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</si>
  <si>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</si>
  <si>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</si>
  <si>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</si>
  <si>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</si>
  <si>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</si>
  <si>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</si>
  <si>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</si>
  <si>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</si>
  <si>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</si>
  <si>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</si>
  <si>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</si>
  <si>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</si>
  <si>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</si>
  <si>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</si>
  <si>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</si>
  <si>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</si>
  <si>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</si>
  <si>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</si>
  <si>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</si>
  <si>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</si>
  <si>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</si>
  <si>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</si>
  <si>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</si>
  <si>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</si>
  <si>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</si>
  <si>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</si>
  <si>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</si>
  <si>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</si>
  <si>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</si>
  <si>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</si>
  <si>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</si>
  <si>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</si>
  <si>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</si>
  <si>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</si>
  <si>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</si>
  <si>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</si>
  <si>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</si>
  <si>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</si>
  <si>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</si>
  <si>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</si>
  <si>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</si>
  <si>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</si>
  <si>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</si>
  <si>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</si>
  <si>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</si>
  <si>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</si>
  <si>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</si>
  <si>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</si>
  <si>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</si>
  <si>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</si>
  <si>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</si>
  <si>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</si>
  <si>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</si>
  <si>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</si>
  <si>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</si>
  <si>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</si>
  <si>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</si>
  <si>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</si>
  <si>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</si>
  <si>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</si>
  <si>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</si>
  <si>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</si>
  <si>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</si>
  <si>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</si>
  <si>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</si>
  <si>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</si>
  <si>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</si>
  <si>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</si>
  <si>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</si>
  <si>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</si>
  <si>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</si>
  <si>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</si>
  <si>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</si>
  <si>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</si>
  <si>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</si>
  <si>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</si>
  <si>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</si>
  <si>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</si>
  <si>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</si>
  <si>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</si>
  <si>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</si>
  <si>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</si>
  <si>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</si>
  <si>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</si>
  <si>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</si>
  <si>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</si>
  <si>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</si>
  <si>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</si>
  <si>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</si>
  <si>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</si>
  <si>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</si>
  <si>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</si>
  <si>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</si>
  <si>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</si>
  <si>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</si>
  <si>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</si>
  <si>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</si>
  <si>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</si>
  <si>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</si>
  <si>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</si>
  <si>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</si>
  <si>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</si>
  <si>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</si>
  <si>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</si>
  <si>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</si>
  <si>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</si>
  <si>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</si>
  <si>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</si>
  <si>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</si>
  <si>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</si>
  <si>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</si>
  <si>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</si>
  <si>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</si>
  <si>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</si>
  <si>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</si>
  <si>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</si>
  <si>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</si>
  <si>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</si>
  <si>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</si>
  <si>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</si>
  <si>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</si>
  <si>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</si>
  <si>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</si>
  <si>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</si>
  <si>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</si>
  <si>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</si>
  <si>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</si>
  <si>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</si>
  <si>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</si>
  <si>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</si>
  <si>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</si>
  <si>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</si>
  <si>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</si>
  <si>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</si>
  <si>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</si>
  <si>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</si>
  <si>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</si>
  <si>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</si>
  <si>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</si>
  <si>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</si>
  <si>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</si>
  <si>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</si>
  <si>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</si>
  <si>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</si>
  <si>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</si>
  <si>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</si>
  <si>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</si>
  <si>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</si>
  <si>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</si>
  <si>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</si>
  <si>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</si>
  <si>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</si>
  <si>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</si>
  <si>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</si>
  <si>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</si>
  <si>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</si>
  <si>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</si>
  <si>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</si>
  <si>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</si>
  <si>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</si>
  <si>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</si>
  <si>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</si>
  <si>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</si>
  <si>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</si>
  <si>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</si>
  <si>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</si>
  <si>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</si>
  <si>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</si>
  <si>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</si>
  <si>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</si>
  <si>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</si>
  <si>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</si>
  <si>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</si>
  <si>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</si>
  <si>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</si>
  <si>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</si>
  <si>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</si>
  <si>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</si>
  <si>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</si>
  <si>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</si>
  <si>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</si>
  <si>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</si>
  <si>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</si>
  <si>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</si>
  <si>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</si>
  <si>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</si>
  <si>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</si>
  <si>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</si>
  <si>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</si>
  <si>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</si>
  <si>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</si>
  <si>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</si>
  <si>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</si>
  <si>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</si>
  <si>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</si>
  <si>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</si>
  <si>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</si>
  <si>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</si>
  <si>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</si>
  <si>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</si>
  <si>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</si>
  <si>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</si>
  <si>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</si>
  <si>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</si>
  <si>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</si>
  <si>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</si>
  <si>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</si>
  <si>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</si>
  <si>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</si>
  <si>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</si>
  <si>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</si>
  <si>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 xml:space="preserve"> 2018 г. отчет</t>
  </si>
  <si>
    <t>2019 г. отчет</t>
  </si>
  <si>
    <t>Единый сельхоз.налог</t>
  </si>
  <si>
    <t>январь - март 2019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</si>
  <si>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"Торус" (по структурному подразделению в МО Войсковицкое сп)</t>
    </r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</si>
  <si>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</si>
  <si>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</si>
  <si>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</si>
  <si>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</si>
  <si>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</si>
  <si>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</si>
  <si>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t>e-mail: zavod@2018arz.ru</t>
  </si>
  <si>
    <t>8-812-305-30-60</t>
  </si>
  <si>
    <t>Виноградов Дмитрий Юрьевич</t>
  </si>
  <si>
    <r>
      <t xml:space="preserve">Предприятие      </t>
    </r>
    <r>
      <rPr>
        <b/>
        <u val="single"/>
        <sz val="12"/>
        <rFont val="Times New Roman"/>
        <family val="1"/>
      </rPr>
      <t>ОАО "218 АРЗ"</t>
    </r>
    <r>
      <rPr>
        <b/>
        <u val="single"/>
        <sz val="12"/>
        <color indexed="6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(по структурному подразделению (Площадка №3), расположенному на территории МО Войсковицкое сельское поселение)</t>
    </r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</si>
  <si>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</si>
  <si>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</si>
  <si>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</si>
  <si>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</si>
  <si>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</si>
  <si>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r>
      <t xml:space="preserve">Предприятие     </t>
    </r>
    <r>
      <rPr>
        <b/>
        <u val="single"/>
        <sz val="12"/>
        <rFont val="Times New Roman"/>
        <family val="1"/>
      </rPr>
      <t>Акционерное общество «Племенная птицефабрика Войсковицы»</t>
    </r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</si>
  <si>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</si>
  <si>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</si>
  <si>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</si>
  <si>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</si>
  <si>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>Мероприятия по развитию и поддержке малого предпринимательства</t>
  </si>
  <si>
    <t>Депутатские ЗАКС софинансирование реализации проектов местных инициатив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</si>
  <si>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</si>
  <si>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</si>
  <si>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</si>
  <si>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</si>
  <si>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</si>
  <si>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</si>
  <si>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</si>
  <si>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\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</si>
  <si>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</si>
  <si>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</si>
  <si>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 2018 год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</si>
  <si>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</si>
  <si>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</si>
  <si>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</si>
  <si>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</si>
  <si>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</si>
  <si>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 xml:space="preserve">Обеспечение деятельности подведомственных учреждений культуры                                     Субсидии на иные цели : МБТ ГМР (Бездетко и Русаких) для приобретения костюмов </t>
  </si>
  <si>
    <t>Мероприятия по капитальному ремонту объектов культуры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</si>
  <si>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</si>
  <si>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</si>
  <si>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</si>
  <si>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</si>
  <si>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</si>
  <si>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Мероприятия по обеспечению мер пож.безоп.на территорииМО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</si>
  <si>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</si>
  <si>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Ремонтные двигатели</t>
  </si>
  <si>
    <t>шт</t>
  </si>
  <si>
    <t xml:space="preserve">ОСНОВНЫЕ ПОКАЗАТЕЛИ РАБОТЫ ПРОМЫШЛЕННЫХ ПРЕДПРИЯТИЙ
</t>
  </si>
  <si>
    <t>Адрес:188360, Ленинградская область, п. Войсковицы, Промзона 1, участок 5</t>
  </si>
  <si>
    <t>e-mail: baikalspb@inbox.ru</t>
  </si>
  <si>
    <t>Отгружено товаров собственного производства, выполнено работ и услуг с НДС</t>
  </si>
  <si>
    <t>за 2019 год</t>
  </si>
  <si>
    <t>Объем запланированных средств на 2019 год</t>
  </si>
  <si>
    <t>Объем  выделенных средств в рамках программы за 2019 год</t>
  </si>
  <si>
    <t xml:space="preserve"> 2019г</t>
  </si>
  <si>
    <t>2019 год</t>
  </si>
  <si>
    <t xml:space="preserve"> 2019 год</t>
  </si>
  <si>
    <t>300/1</t>
  </si>
  <si>
    <t>79%/5,8%</t>
  </si>
  <si>
    <t>39</t>
  </si>
  <si>
    <t>64/52</t>
  </si>
  <si>
    <t xml:space="preserve">  за   2019 год</t>
  </si>
  <si>
    <t>3/9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</si>
</sst>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_-* #,##0.00000_р_._-;\-* #,##0.00000_р_._-;_-* &quot;-&quot;?????_р_._-;_-@_-"/>
    <numFmt numFmtId="171" formatCode="_-* #,##0.000_р_._-;\-* #,##0.000_р_._-;_-* &quot;-&quot;?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000_р_._-;\-* #,##0.000000_р_._-;_-* &quot;-&quot;?????_р_._-;_-@_-"/>
    <numFmt numFmtId="180" formatCode="_-* #,##0.0000_р_._-;\-* #,##0.0000_р_._-;_-* &quot;-&quot;?????_р_._-;_-@_-"/>
    <numFmt numFmtId="181" formatCode="_-* #,##0.000_р_._-;\-* #,##0.000_р_._-;_-* &quot;-&quot;?????_р_._-;_-@_-"/>
    <numFmt numFmtId="182" formatCode="_-* #,##0.00_р_._-;\-* #,##0.00_р_._-;_-* &quot;-&quot;???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#,##0.00_ ;\-#,##0.00\ "/>
    <numFmt numFmtId="187" formatCode="_(* #,##0.00_);_(* \(#,##0.00\);_(* &quot;-&quot;??_);_(@_)"/>
    <numFmt numFmtId="188" formatCode="#,##0.00_р_."/>
  </numFmts>
  <fonts count="84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2" fillId="34" borderId="21" xfId="53" applyFont="1" applyFill="1" applyBorder="1" applyAlignment="1">
      <alignment horizontal="center" vertical="center" wrapText="1"/>
      <protection/>
    </xf>
    <xf numFmtId="0" fontId="29" fillId="0" borderId="22" xfId="0" applyFont="1" applyBorder="1" applyAlignment="1">
      <alignment horizontal="center" vertical="center" wrapText="1"/>
    </xf>
    <xf numFmtId="49" fontId="30" fillId="34" borderId="17" xfId="0" applyNumberFormat="1" applyFont="1" applyFill="1" applyBorder="1" applyAlignment="1">
      <alignment horizontal="center" vertical="center" wrapText="1"/>
    </xf>
    <xf numFmtId="0" fontId="28" fillId="33" borderId="23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/>
    </xf>
    <xf numFmtId="0" fontId="30" fillId="34" borderId="18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68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68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68" fontId="4" fillId="0" borderId="29" xfId="0" applyNumberFormat="1" applyFont="1" applyFill="1" applyBorder="1" applyAlignment="1">
      <alignment horizontal="center" vertical="center"/>
    </xf>
    <xf numFmtId="168" fontId="4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68" fontId="4" fillId="0" borderId="2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168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0" fontId="26" fillId="0" borderId="35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0" fontId="26" fillId="0" borderId="35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168" fontId="27" fillId="0" borderId="0" xfId="0" applyNumberFormat="1" applyFont="1" applyAlignment="1">
      <alignment horizontal="center"/>
    </xf>
    <xf numFmtId="168" fontId="29" fillId="0" borderId="36" xfId="0" applyNumberFormat="1" applyFont="1" applyBorder="1" applyAlignment="1">
      <alignment horizontal="center"/>
    </xf>
    <xf numFmtId="168" fontId="28" fillId="33" borderId="37" xfId="0" applyNumberFormat="1" applyFont="1" applyFill="1" applyBorder="1" applyAlignment="1">
      <alignment horizontal="center" vertical="center" wrapText="1"/>
    </xf>
    <xf numFmtId="168" fontId="28" fillId="33" borderId="38" xfId="0" applyNumberFormat="1" applyFont="1" applyFill="1" applyBorder="1" applyAlignment="1">
      <alignment horizontal="center" vertical="center" wrapText="1"/>
    </xf>
    <xf numFmtId="168" fontId="34" fillId="33" borderId="39" xfId="0" applyNumberFormat="1" applyFont="1" applyFill="1" applyBorder="1" applyAlignment="1">
      <alignment horizontal="center" vertical="center" readingOrder="2"/>
    </xf>
    <xf numFmtId="0" fontId="35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69" fontId="6" fillId="0" borderId="35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26" fillId="0" borderId="0" xfId="0" applyFont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40" xfId="0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top"/>
    </xf>
    <xf numFmtId="0" fontId="3" fillId="0" borderId="31" xfId="54" applyFont="1" applyFill="1" applyBorder="1" applyAlignment="1" applyProtection="1">
      <alignment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16" fontId="4" fillId="0" borderId="4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4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2" fillId="34" borderId="10" xfId="53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47" xfId="53" applyNumberFormat="1" applyFont="1" applyFill="1" applyBorder="1" applyAlignment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8" fillId="33" borderId="49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8" fontId="23" fillId="0" borderId="2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3" fillId="0" borderId="31" xfId="54" applyFont="1" applyFill="1" applyBorder="1" applyAlignment="1" applyProtection="1">
      <alignment horizontal="left" vertical="center" wrapText="1"/>
      <protection/>
    </xf>
    <xf numFmtId="168" fontId="34" fillId="33" borderId="50" xfId="0" applyNumberFormat="1" applyFont="1" applyFill="1" applyBorder="1" applyAlignment="1">
      <alignment horizontal="center" vertical="center" readingOrder="2"/>
    </xf>
    <xf numFmtId="188" fontId="6" fillId="34" borderId="10" xfId="53" applyNumberFormat="1" applyFont="1" applyFill="1" applyBorder="1" applyAlignment="1">
      <alignment horizontal="center" vertical="center" wrapText="1"/>
      <protection/>
    </xf>
    <xf numFmtId="2" fontId="6" fillId="0" borderId="31" xfId="53" applyNumberFormat="1" applyFont="1" applyFill="1" applyBorder="1" applyAlignment="1">
      <alignment horizontal="center" wrapText="1"/>
      <protection/>
    </xf>
    <xf numFmtId="168" fontId="34" fillId="33" borderId="51" xfId="0" applyNumberFormat="1" applyFont="1" applyFill="1" applyBorder="1" applyAlignment="1">
      <alignment horizontal="center" vertical="center" readingOrder="2"/>
    </xf>
    <xf numFmtId="0" fontId="22" fillId="34" borderId="33" xfId="53" applyFont="1" applyFill="1" applyBorder="1" applyAlignment="1">
      <alignment vertical="center" wrapText="1"/>
      <protection/>
    </xf>
    <xf numFmtId="2" fontId="6" fillId="0" borderId="49" xfId="53" applyNumberFormat="1" applyFont="1" applyFill="1" applyBorder="1" applyAlignment="1">
      <alignment horizontal="center" wrapText="1"/>
      <protection/>
    </xf>
    <xf numFmtId="168" fontId="34" fillId="33" borderId="52" xfId="0" applyNumberFormat="1" applyFont="1" applyFill="1" applyBorder="1" applyAlignment="1">
      <alignment horizontal="center" vertical="center" readingOrder="2"/>
    </xf>
    <xf numFmtId="168" fontId="34" fillId="33" borderId="53" xfId="0" applyNumberFormat="1" applyFont="1" applyFill="1" applyBorder="1" applyAlignment="1">
      <alignment horizontal="center" vertical="center" readingOrder="2"/>
    </xf>
    <xf numFmtId="0" fontId="22" fillId="34" borderId="31" xfId="53" applyFont="1" applyFill="1" applyBorder="1" applyAlignment="1">
      <alignment vertical="center" wrapText="1"/>
      <protection/>
    </xf>
    <xf numFmtId="0" fontId="30" fillId="34" borderId="27" xfId="53" applyFont="1" applyFill="1" applyBorder="1" applyAlignment="1">
      <alignment vertical="center" wrapText="1"/>
      <protection/>
    </xf>
    <xf numFmtId="0" fontId="30" fillId="34" borderId="54" xfId="0" applyFont="1" applyFill="1" applyBorder="1" applyAlignment="1">
      <alignment horizontal="center" vertical="center" wrapText="1"/>
    </xf>
    <xf numFmtId="188" fontId="16" fillId="0" borderId="27" xfId="0" applyNumberFormat="1" applyFont="1" applyFill="1" applyBorder="1" applyAlignment="1">
      <alignment horizontal="center" vertical="center" readingOrder="2"/>
    </xf>
    <xf numFmtId="2" fontId="16" fillId="0" borderId="27" xfId="0" applyNumberFormat="1" applyFont="1" applyFill="1" applyBorder="1" applyAlignment="1">
      <alignment horizontal="center" vertical="center" readingOrder="2"/>
    </xf>
    <xf numFmtId="2" fontId="6" fillId="34" borderId="55" xfId="53" applyNumberFormat="1" applyFont="1" applyFill="1" applyBorder="1" applyAlignment="1">
      <alignment horizontal="center" vertical="center" wrapText="1"/>
      <protection/>
    </xf>
    <xf numFmtId="2" fontId="16" fillId="33" borderId="27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43" fontId="16" fillId="33" borderId="31" xfId="0" applyNumberFormat="1" applyFont="1" applyFill="1" applyBorder="1" applyAlignment="1">
      <alignment horizontal="center" vertical="center" readingOrder="2"/>
    </xf>
    <xf numFmtId="43" fontId="6" fillId="34" borderId="10" xfId="53" applyNumberFormat="1" applyFont="1" applyFill="1" applyBorder="1" applyAlignment="1">
      <alignment horizontal="center" vertical="center" readingOrder="2"/>
      <protection/>
    </xf>
    <xf numFmtId="43" fontId="6" fillId="34" borderId="33" xfId="53" applyNumberFormat="1" applyFont="1" applyFill="1" applyBorder="1" applyAlignment="1">
      <alignment horizontal="center" vertical="center" readingOrder="2"/>
      <protection/>
    </xf>
    <xf numFmtId="43" fontId="5" fillId="34" borderId="23" xfId="53" applyNumberFormat="1" applyFont="1" applyFill="1" applyBorder="1" applyAlignment="1">
      <alignment horizontal="center" vertical="center" readingOrder="2"/>
      <protection/>
    </xf>
    <xf numFmtId="2" fontId="5" fillId="34" borderId="23" xfId="53" applyNumberFormat="1" applyFont="1" applyFill="1" applyBorder="1" applyAlignment="1">
      <alignment horizontal="center" vertical="center" wrapText="1"/>
      <protection/>
    </xf>
    <xf numFmtId="2" fontId="5" fillId="34" borderId="31" xfId="53" applyNumberFormat="1" applyFont="1" applyFill="1" applyBorder="1" applyAlignment="1">
      <alignment horizontal="center" vertical="center" wrapText="1"/>
      <protection/>
    </xf>
    <xf numFmtId="2" fontId="16" fillId="33" borderId="23" xfId="0" applyNumberFormat="1" applyFont="1" applyFill="1" applyBorder="1" applyAlignment="1">
      <alignment horizontal="center" vertical="center" readingOrder="2"/>
    </xf>
    <xf numFmtId="2" fontId="5" fillId="34" borderId="23" xfId="53" applyNumberFormat="1" applyFont="1" applyFill="1" applyBorder="1" applyAlignment="1">
      <alignment horizontal="center" vertical="center" readingOrder="2"/>
      <protection/>
    </xf>
    <xf numFmtId="2" fontId="39" fillId="33" borderId="23" xfId="0" applyNumberFormat="1" applyFont="1" applyFill="1" applyBorder="1" applyAlignment="1">
      <alignment horizontal="center" vertical="center" wrapText="1"/>
    </xf>
    <xf numFmtId="3" fontId="82" fillId="35" borderId="0" xfId="0" applyNumberFormat="1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2" fontId="6" fillId="34" borderId="47" xfId="53" applyNumberFormat="1" applyFont="1" applyFill="1" applyBorder="1" applyAlignment="1">
      <alignment horizontal="center" vertical="center" wrapText="1"/>
      <protection/>
    </xf>
    <xf numFmtId="2" fontId="6" fillId="0" borderId="33" xfId="53" applyNumberFormat="1" applyFont="1" applyFill="1" applyBorder="1" applyAlignment="1">
      <alignment horizontal="center" vertical="center" wrapText="1"/>
      <protection/>
    </xf>
    <xf numFmtId="2" fontId="6" fillId="34" borderId="26" xfId="53" applyNumberFormat="1" applyFont="1" applyFill="1" applyBorder="1" applyAlignment="1">
      <alignment horizontal="center" vertical="center" wrapText="1"/>
      <protection/>
    </xf>
    <xf numFmtId="4" fontId="8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4" fillId="0" borderId="26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69" fontId="23" fillId="0" borderId="27" xfId="0" applyNumberFormat="1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2" fontId="6" fillId="0" borderId="56" xfId="53" applyNumberFormat="1" applyFont="1" applyFill="1" applyBorder="1" applyAlignment="1">
      <alignment horizontal="center" vertical="center" wrapText="1"/>
      <protection/>
    </xf>
    <xf numFmtId="2" fontId="6" fillId="0" borderId="53" xfId="53" applyNumberFormat="1" applyFont="1" applyFill="1" applyBorder="1" applyAlignment="1">
      <alignment horizontal="center" vertical="center" wrapText="1"/>
      <protection/>
    </xf>
    <xf numFmtId="2" fontId="6" fillId="0" borderId="31" xfId="53" applyNumberFormat="1" applyFont="1" applyFill="1" applyBorder="1" applyAlignment="1">
      <alignment horizontal="center" vertical="center" wrapText="1"/>
      <protection/>
    </xf>
    <xf numFmtId="168" fontId="34" fillId="33" borderId="10" xfId="0" applyNumberFormat="1" applyFont="1" applyFill="1" applyBorder="1" applyAlignment="1">
      <alignment horizontal="center" vertical="center" readingOrder="2"/>
    </xf>
    <xf numFmtId="44" fontId="80" fillId="34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/>
    </xf>
    <xf numFmtId="0" fontId="24" fillId="0" borderId="41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wrapText="1"/>
    </xf>
    <xf numFmtId="0" fontId="4" fillId="0" borderId="61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24" fillId="0" borderId="47" xfId="0" applyFont="1" applyFill="1" applyBorder="1" applyAlignment="1">
      <alignment horizontal="left" wrapText="1"/>
    </xf>
    <xf numFmtId="0" fontId="24" fillId="0" borderId="61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5" fillId="34" borderId="64" xfId="0" applyNumberFormat="1" applyFont="1" applyFill="1" applyBorder="1" applyAlignment="1">
      <alignment horizontal="center" vertical="center" wrapText="1"/>
    </xf>
    <xf numFmtId="49" fontId="5" fillId="34" borderId="65" xfId="0" applyNumberFormat="1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68" xfId="0" applyFont="1" applyFill="1" applyBorder="1" applyAlignment="1">
      <alignment horizontal="center" vertical="center" wrapText="1"/>
    </xf>
    <xf numFmtId="0" fontId="20" fillId="34" borderId="69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70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68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72" xfId="0" applyFont="1" applyFill="1" applyBorder="1" applyAlignment="1">
      <alignment horizontal="center" vertical="center" wrapText="1"/>
    </xf>
    <xf numFmtId="0" fontId="21" fillId="34" borderId="7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34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34" borderId="57" xfId="53" applyFont="1" applyFill="1" applyBorder="1" applyAlignment="1">
      <alignment horizontal="center" vertical="center" wrapText="1"/>
      <protection/>
    </xf>
    <xf numFmtId="0" fontId="30" fillId="34" borderId="58" xfId="53" applyFont="1" applyFill="1" applyBorder="1" applyAlignment="1">
      <alignment horizontal="center" vertical="center" wrapText="1"/>
      <protection/>
    </xf>
    <xf numFmtId="0" fontId="30" fillId="34" borderId="25" xfId="53" applyFont="1" applyFill="1" applyBorder="1" applyAlignment="1">
      <alignment horizontal="center" vertical="center" wrapText="1"/>
      <protection/>
    </xf>
    <xf numFmtId="0" fontId="30" fillId="34" borderId="63" xfId="53" applyFont="1" applyFill="1" applyBorder="1" applyAlignment="1">
      <alignment horizontal="center" vertical="center" wrapText="1"/>
      <protection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75" xfId="0" applyFont="1" applyFill="1" applyBorder="1" applyAlignment="1">
      <alignment horizontal="center" vertical="center" wrapText="1"/>
    </xf>
    <xf numFmtId="0" fontId="28" fillId="33" borderId="4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 vertical="center" wrapText="1" indent="4"/>
    </xf>
    <xf numFmtId="0" fontId="28" fillId="33" borderId="23" xfId="0" applyFont="1" applyFill="1" applyBorder="1" applyAlignment="1">
      <alignment horizontal="left" vertical="center" wrapText="1" indent="4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0" fillId="34" borderId="45" xfId="53" applyFont="1" applyFill="1" applyBorder="1" applyAlignment="1">
      <alignment horizontal="center" vertical="center" wrapText="1"/>
      <protection/>
    </xf>
    <xf numFmtId="0" fontId="30" fillId="34" borderId="54" xfId="53" applyFont="1" applyFill="1" applyBorder="1" applyAlignment="1">
      <alignment horizontal="center" vertical="center" wrapText="1"/>
      <protection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75" xfId="0" applyFont="1" applyFill="1" applyBorder="1" applyAlignment="1">
      <alignment horizontal="center" vertical="center" wrapText="1"/>
    </xf>
    <xf numFmtId="0" fontId="30" fillId="34" borderId="71" xfId="53" applyFont="1" applyFill="1" applyBorder="1" applyAlignment="1">
      <alignment horizontal="center" vertical="center" wrapText="1"/>
      <protection/>
    </xf>
    <xf numFmtId="0" fontId="30" fillId="34" borderId="0" xfId="53" applyFont="1" applyFill="1" applyBorder="1" applyAlignment="1">
      <alignment horizontal="center" vertical="center" wrapText="1"/>
      <protection/>
    </xf>
    <xf numFmtId="0" fontId="30" fillId="34" borderId="12" xfId="53" applyFont="1" applyFill="1" applyBorder="1" applyAlignment="1">
      <alignment horizontal="center" vertical="center" wrapText="1"/>
      <protection/>
    </xf>
    <xf numFmtId="0" fontId="30" fillId="0" borderId="51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3" borderId="70" xfId="0" applyFont="1" applyFill="1" applyBorder="1" applyAlignment="1">
      <alignment horizontal="center" vertical="center" wrapText="1"/>
    </xf>
    <xf numFmtId="0" fontId="28" fillId="33" borderId="71" xfId="0" applyFont="1" applyFill="1" applyBorder="1" applyAlignment="1">
      <alignment horizontal="center" vertical="center" wrapText="1"/>
    </xf>
    <xf numFmtId="0" fontId="28" fillId="33" borderId="78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64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1"/>
  <sheetViews>
    <sheetView tabSelected="1" view="pageBreakPreview" zoomScaleNormal="125" zoomScaleSheetLayoutView="100" zoomScalePageLayoutView="0" workbookViewId="0" topLeftCell="A1">
      <selection activeCell="I60" sqref="I60"/>
    </sheetView>
  </sheetViews>
  <sheetFormatPr defaultColWidth="8.875" defaultRowHeight="12.75"/>
  <cols>
    <col min="1" max="1" width="5.00390625" style="36" customWidth="1"/>
    <col min="2" max="2" width="48.75390625" style="35" customWidth="1"/>
    <col min="3" max="3" width="14.375" style="36" customWidth="1"/>
    <col min="4" max="4" width="12.625" style="36" hidden="1" customWidth="1"/>
    <col min="5" max="5" width="13.00390625" style="36" customWidth="1"/>
    <col min="6" max="6" width="11.625" style="36" customWidth="1"/>
    <col min="7" max="16384" width="8.875" style="35" customWidth="1"/>
  </cols>
  <sheetData>
    <row r="1" spans="1:6" ht="13.5" customHeight="1">
      <c r="A1" s="332" t="s">
        <v>81</v>
      </c>
      <c r="B1" s="332"/>
      <c r="C1" s="332"/>
      <c r="D1" s="332"/>
      <c r="E1" s="332"/>
      <c r="F1" s="332"/>
    </row>
    <row r="2" spans="1:6" ht="17.25" customHeight="1">
      <c r="A2" s="336" t="s">
        <v>48</v>
      </c>
      <c r="B2" s="336"/>
      <c r="C2" s="336"/>
      <c r="D2" s="336"/>
      <c r="E2" s="336"/>
      <c r="F2" s="336"/>
    </row>
    <row r="3" spans="1:6" ht="20.25">
      <c r="A3" s="340" t="s">
        <v>284</v>
      </c>
      <c r="B3" s="340"/>
      <c r="C3" s="340"/>
      <c r="D3" s="340"/>
      <c r="E3" s="340"/>
      <c r="F3" s="340"/>
    </row>
    <row r="4" spans="1:6" ht="15" customHeight="1">
      <c r="A4" s="337" t="s">
        <v>415</v>
      </c>
      <c r="B4" s="337"/>
      <c r="C4" s="337"/>
      <c r="D4" s="337"/>
      <c r="E4" s="337"/>
      <c r="F4" s="337"/>
    </row>
    <row r="5" ht="3" customHeight="1" thickBot="1"/>
    <row r="6" spans="1:6" ht="24" customHeight="1">
      <c r="A6" s="324" t="s">
        <v>0</v>
      </c>
      <c r="B6" s="338" t="s">
        <v>1</v>
      </c>
      <c r="C6" s="326" t="s">
        <v>82</v>
      </c>
      <c r="D6" s="330" t="s">
        <v>347</v>
      </c>
      <c r="E6" s="330" t="s">
        <v>348</v>
      </c>
      <c r="F6" s="341" t="s">
        <v>315</v>
      </c>
    </row>
    <row r="7" spans="1:6" ht="30" customHeight="1" thickBot="1">
      <c r="A7" s="325"/>
      <c r="B7" s="339"/>
      <c r="C7" s="327"/>
      <c r="D7" s="331"/>
      <c r="E7" s="331"/>
      <c r="F7" s="342"/>
    </row>
    <row r="8" spans="1:6" ht="15" customHeight="1" thickBot="1">
      <c r="A8" s="307" t="s">
        <v>83</v>
      </c>
      <c r="B8" s="308"/>
      <c r="C8" s="308"/>
      <c r="D8" s="317"/>
      <c r="E8" s="317"/>
      <c r="F8" s="318"/>
    </row>
    <row r="9" spans="1:6" ht="25.5">
      <c r="A9" s="167" t="s">
        <v>2</v>
      </c>
      <c r="B9" s="168" t="s">
        <v>167</v>
      </c>
      <c r="C9" s="163" t="s">
        <v>3</v>
      </c>
      <c r="D9" s="163">
        <v>6707</v>
      </c>
      <c r="E9" s="163">
        <f>6568+49-65+88-208</f>
        <v>6432</v>
      </c>
      <c r="F9" s="106">
        <f>E9/D9</f>
        <v>0.9589980617265543</v>
      </c>
    </row>
    <row r="10" spans="1:6" ht="12.75">
      <c r="A10" s="169" t="s">
        <v>4</v>
      </c>
      <c r="B10" s="93" t="s">
        <v>184</v>
      </c>
      <c r="C10" s="83" t="s">
        <v>3</v>
      </c>
      <c r="D10" s="259">
        <v>38</v>
      </c>
      <c r="E10" s="83">
        <v>49</v>
      </c>
      <c r="F10" s="106">
        <f aca="true" t="shared" si="0" ref="F10:F16">E10/D10</f>
        <v>1.2894736842105263</v>
      </c>
    </row>
    <row r="11" spans="1:6" ht="12.75">
      <c r="A11" s="169" t="s">
        <v>5</v>
      </c>
      <c r="B11" s="93" t="s">
        <v>84</v>
      </c>
      <c r="C11" s="83" t="s">
        <v>3</v>
      </c>
      <c r="D11" s="259">
        <v>46</v>
      </c>
      <c r="E11" s="83">
        <v>65</v>
      </c>
      <c r="F11" s="106">
        <f t="shared" si="0"/>
        <v>1.4130434782608696</v>
      </c>
    </row>
    <row r="12" spans="1:6" ht="12.75">
      <c r="A12" s="169" t="s">
        <v>56</v>
      </c>
      <c r="B12" s="93" t="s">
        <v>165</v>
      </c>
      <c r="C12" s="83" t="s">
        <v>3</v>
      </c>
      <c r="D12" s="259">
        <v>-102</v>
      </c>
      <c r="E12" s="83">
        <v>-120</v>
      </c>
      <c r="F12" s="106">
        <f t="shared" si="0"/>
        <v>1.1764705882352942</v>
      </c>
    </row>
    <row r="13" spans="1:6" ht="12.75">
      <c r="A13" s="170" t="s">
        <v>75</v>
      </c>
      <c r="B13" s="93" t="s">
        <v>90</v>
      </c>
      <c r="C13" s="171" t="s">
        <v>211</v>
      </c>
      <c r="D13" s="260">
        <v>5.6657223796034</v>
      </c>
      <c r="E13" s="272">
        <f>(E10/E9)*1000</f>
        <v>7.6181592039801</v>
      </c>
      <c r="F13" s="106">
        <f t="shared" si="0"/>
        <v>1.3446050995024874</v>
      </c>
    </row>
    <row r="14" spans="1:6" ht="12.75">
      <c r="A14" s="169" t="s">
        <v>74</v>
      </c>
      <c r="B14" s="93" t="s">
        <v>91</v>
      </c>
      <c r="C14" s="171" t="s">
        <v>211</v>
      </c>
      <c r="D14" s="260">
        <v>6.858506038467273</v>
      </c>
      <c r="E14" s="272">
        <f>(E11/E9)*1000</f>
        <v>10.105721393034827</v>
      </c>
      <c r="F14" s="106">
        <f t="shared" si="0"/>
        <v>1.4734581170235779</v>
      </c>
    </row>
    <row r="15" spans="1:6" ht="12.75">
      <c r="A15" s="170" t="s">
        <v>76</v>
      </c>
      <c r="B15" s="93" t="s">
        <v>92</v>
      </c>
      <c r="C15" s="171" t="s">
        <v>211</v>
      </c>
      <c r="D15" s="260">
        <v>-1.1927836588638732</v>
      </c>
      <c r="E15" s="272">
        <f>E13-E14</f>
        <v>-2.487562189054727</v>
      </c>
      <c r="F15" s="106">
        <f t="shared" si="0"/>
        <v>2.0855099502487575</v>
      </c>
    </row>
    <row r="16" spans="1:6" ht="13.5" customHeight="1" thickBot="1">
      <c r="A16" s="172" t="s">
        <v>164</v>
      </c>
      <c r="B16" s="173" t="s">
        <v>77</v>
      </c>
      <c r="C16" s="171" t="s">
        <v>211</v>
      </c>
      <c r="D16" s="261">
        <v>-15.207991650514387</v>
      </c>
      <c r="E16" s="273">
        <f>(E12/E9)*1000</f>
        <v>-18.656716417910445</v>
      </c>
      <c r="F16" s="106">
        <f t="shared" si="0"/>
        <v>1.2267705589698565</v>
      </c>
    </row>
    <row r="17" spans="1:6" ht="15" customHeight="1" thickBot="1">
      <c r="A17" s="333" t="s">
        <v>287</v>
      </c>
      <c r="B17" s="334"/>
      <c r="C17" s="334"/>
      <c r="D17" s="334"/>
      <c r="E17" s="334"/>
      <c r="F17" s="335"/>
    </row>
    <row r="18" spans="1:7" ht="19.5" customHeight="1">
      <c r="A18" s="297" t="s">
        <v>49</v>
      </c>
      <c r="B18" s="174" t="s">
        <v>193</v>
      </c>
      <c r="C18" s="175" t="s">
        <v>3</v>
      </c>
      <c r="D18" s="166">
        <v>1471</v>
      </c>
      <c r="E18" s="166">
        <v>1438</v>
      </c>
      <c r="F18" s="110">
        <f>E18/D18</f>
        <v>0.9775662814411965</v>
      </c>
      <c r="G18" s="271"/>
    </row>
    <row r="19" spans="1:6" ht="11.25" customHeight="1">
      <c r="A19" s="285"/>
      <c r="B19" s="287" t="s">
        <v>213</v>
      </c>
      <c r="C19" s="287"/>
      <c r="D19" s="287"/>
      <c r="E19" s="287"/>
      <c r="F19" s="288"/>
    </row>
    <row r="20" spans="1:6" ht="12.75">
      <c r="A20" s="285"/>
      <c r="B20" s="218" t="s">
        <v>25</v>
      </c>
      <c r="C20" s="163" t="s">
        <v>3</v>
      </c>
      <c r="D20" s="83">
        <v>297</v>
      </c>
      <c r="E20" s="201">
        <f>'Приложение 2'!C64</f>
        <v>298</v>
      </c>
      <c r="F20" s="106">
        <f>E20/D20</f>
        <v>1.0033670033670035</v>
      </c>
    </row>
    <row r="21" spans="1:6" ht="12.75">
      <c r="A21" s="285"/>
      <c r="B21" s="112" t="s">
        <v>26</v>
      </c>
      <c r="C21" s="83" t="s">
        <v>3</v>
      </c>
      <c r="D21" s="83"/>
      <c r="E21" s="83"/>
      <c r="F21" s="99"/>
    </row>
    <row r="22" spans="1:6" ht="12.75">
      <c r="A22" s="285"/>
      <c r="B22" s="112" t="s">
        <v>20</v>
      </c>
      <c r="C22" s="83" t="s">
        <v>3</v>
      </c>
      <c r="D22" s="83"/>
      <c r="E22" s="202">
        <f>'Приложение 2'!C14+'Приложение 2'!C138+'Приложение 2'!C138</f>
        <v>522.1</v>
      </c>
      <c r="F22" s="99"/>
    </row>
    <row r="23" spans="1:6" ht="27" customHeight="1">
      <c r="A23" s="285"/>
      <c r="B23" s="112" t="s">
        <v>27</v>
      </c>
      <c r="C23" s="83" t="s">
        <v>3</v>
      </c>
      <c r="D23" s="83">
        <v>566</v>
      </c>
      <c r="E23" s="83">
        <f>'Приложение 2'!C40</f>
        <v>563</v>
      </c>
      <c r="F23" s="99">
        <f aca="true" t="shared" si="1" ref="F23:F31">E23/D23</f>
        <v>0.9946996466431095</v>
      </c>
    </row>
    <row r="24" spans="1:6" ht="12.75">
      <c r="A24" s="285"/>
      <c r="B24" s="112" t="s">
        <v>19</v>
      </c>
      <c r="C24" s="83" t="s">
        <v>3</v>
      </c>
      <c r="D24" s="83"/>
      <c r="E24" s="83"/>
      <c r="F24" s="99"/>
    </row>
    <row r="25" spans="1:6" ht="29.25" customHeight="1">
      <c r="A25" s="285"/>
      <c r="B25" s="112" t="s">
        <v>28</v>
      </c>
      <c r="C25" s="83" t="s">
        <v>3</v>
      </c>
      <c r="D25" s="83">
        <v>202.5</v>
      </c>
      <c r="E25" s="83">
        <f>'Приложение 2'!C90</f>
        <v>218</v>
      </c>
      <c r="F25" s="99">
        <f t="shared" si="1"/>
        <v>1.0765432098765433</v>
      </c>
    </row>
    <row r="26" spans="1:9" ht="12.75">
      <c r="A26" s="285"/>
      <c r="B26" s="112" t="s">
        <v>29</v>
      </c>
      <c r="C26" s="83" t="s">
        <v>3</v>
      </c>
      <c r="D26" s="83"/>
      <c r="E26" s="83"/>
      <c r="F26" s="99"/>
      <c r="I26" s="78"/>
    </row>
    <row r="27" spans="1:6" ht="12.75">
      <c r="A27" s="285"/>
      <c r="B27" s="112" t="s">
        <v>24</v>
      </c>
      <c r="C27" s="83" t="s">
        <v>3</v>
      </c>
      <c r="D27" s="83">
        <v>360</v>
      </c>
      <c r="E27" s="83">
        <v>373</v>
      </c>
      <c r="F27" s="99">
        <f>E27/D27</f>
        <v>1.0361111111111112</v>
      </c>
    </row>
    <row r="28" spans="1:6" ht="25.5">
      <c r="A28" s="285"/>
      <c r="B28" s="112" t="s">
        <v>30</v>
      </c>
      <c r="C28" s="83" t="s">
        <v>3</v>
      </c>
      <c r="D28" s="83"/>
      <c r="E28" s="83"/>
      <c r="F28" s="99"/>
    </row>
    <row r="29" spans="1:6" ht="26.25" customHeight="1">
      <c r="A29" s="285"/>
      <c r="B29" s="112" t="s">
        <v>31</v>
      </c>
      <c r="C29" s="83" t="s">
        <v>3</v>
      </c>
      <c r="D29" s="83"/>
      <c r="E29" s="83"/>
      <c r="F29" s="99"/>
    </row>
    <row r="30" spans="1:6" ht="25.5">
      <c r="A30" s="285"/>
      <c r="B30" s="112" t="s">
        <v>32</v>
      </c>
      <c r="C30" s="83" t="s">
        <v>3</v>
      </c>
      <c r="D30" s="83"/>
      <c r="E30" s="83"/>
      <c r="F30" s="99"/>
    </row>
    <row r="31" spans="1:6" ht="27.75" customHeight="1">
      <c r="A31" s="169" t="s">
        <v>57</v>
      </c>
      <c r="B31" s="173" t="s">
        <v>194</v>
      </c>
      <c r="C31" s="83" t="s">
        <v>47</v>
      </c>
      <c r="D31" s="83">
        <v>0.27</v>
      </c>
      <c r="E31" s="83">
        <v>0.42</v>
      </c>
      <c r="F31" s="99">
        <f t="shared" si="1"/>
        <v>1.5555555555555554</v>
      </c>
    </row>
    <row r="32" spans="1:6" ht="23.25" customHeight="1">
      <c r="A32" s="285" t="s">
        <v>55</v>
      </c>
      <c r="B32" s="93" t="s">
        <v>195</v>
      </c>
      <c r="C32" s="83" t="s">
        <v>46</v>
      </c>
      <c r="D32" s="83">
        <v>103</v>
      </c>
      <c r="E32" s="105">
        <f>'Приложение 2'!C15+'Приложение 2'!C41+'Приложение 2'!C65+'Приложение 2'!C91+'Приложение 2'!C139</f>
        <v>25</v>
      </c>
      <c r="F32" s="99">
        <f>E32/D32</f>
        <v>0.24271844660194175</v>
      </c>
    </row>
    <row r="33" spans="1:6" ht="12.75">
      <c r="A33" s="285"/>
      <c r="B33" s="287" t="s">
        <v>203</v>
      </c>
      <c r="C33" s="287"/>
      <c r="D33" s="287"/>
      <c r="E33" s="287"/>
      <c r="F33" s="288"/>
    </row>
    <row r="34" spans="1:6" ht="12.75">
      <c r="A34" s="285"/>
      <c r="B34" s="93" t="s">
        <v>50</v>
      </c>
      <c r="C34" s="83" t="s">
        <v>46</v>
      </c>
      <c r="D34" s="259">
        <v>103</v>
      </c>
      <c r="E34" s="83">
        <f>E36</f>
        <v>25</v>
      </c>
      <c r="F34" s="99">
        <f>E34/D34</f>
        <v>0.24271844660194175</v>
      </c>
    </row>
    <row r="35" spans="1:6" ht="25.5">
      <c r="A35" s="285"/>
      <c r="B35" s="93" t="s">
        <v>245</v>
      </c>
      <c r="C35" s="83"/>
      <c r="D35" s="259" t="s">
        <v>250</v>
      </c>
      <c r="E35" s="83" t="s">
        <v>250</v>
      </c>
      <c r="F35" s="99"/>
    </row>
    <row r="36" spans="1:6" ht="12.75">
      <c r="A36" s="285"/>
      <c r="B36" s="93" t="s">
        <v>322</v>
      </c>
      <c r="C36" s="83"/>
      <c r="D36" s="259">
        <v>101</v>
      </c>
      <c r="E36" s="83">
        <v>25</v>
      </c>
      <c r="F36" s="99">
        <f>E36/D36</f>
        <v>0.24752475247524752</v>
      </c>
    </row>
    <row r="37" spans="1:6" ht="12.75">
      <c r="A37" s="285"/>
      <c r="B37" s="93" t="s">
        <v>185</v>
      </c>
      <c r="C37" s="83" t="s">
        <v>46</v>
      </c>
      <c r="D37" s="104"/>
      <c r="E37" s="83"/>
      <c r="F37" s="99"/>
    </row>
    <row r="38" spans="1:6" ht="25.5">
      <c r="A38" s="285"/>
      <c r="B38" s="93" t="s">
        <v>245</v>
      </c>
      <c r="C38" s="83"/>
      <c r="D38" s="259"/>
      <c r="E38" s="83" t="s">
        <v>250</v>
      </c>
      <c r="F38" s="99"/>
    </row>
    <row r="39" spans="1:6" ht="12.75" hidden="1">
      <c r="A39" s="285"/>
      <c r="B39" s="93"/>
      <c r="C39" s="83"/>
      <c r="D39" s="83"/>
      <c r="E39" s="83"/>
      <c r="F39" s="99"/>
    </row>
    <row r="40" spans="1:6" ht="12.75" hidden="1">
      <c r="A40" s="285"/>
      <c r="B40" s="93"/>
      <c r="C40" s="83"/>
      <c r="D40" s="83"/>
      <c r="E40" s="83"/>
      <c r="F40" s="214"/>
    </row>
    <row r="41" spans="1:6" ht="12.75">
      <c r="A41" s="285"/>
      <c r="B41" s="328" t="s">
        <v>88</v>
      </c>
      <c r="C41" s="328"/>
      <c r="D41" s="328"/>
      <c r="E41" s="328"/>
      <c r="F41" s="329"/>
    </row>
    <row r="42" spans="1:6" ht="12.75">
      <c r="A42" s="285"/>
      <c r="B42" s="111" t="s">
        <v>25</v>
      </c>
      <c r="C42" s="83" t="s">
        <v>46</v>
      </c>
      <c r="D42" s="259" t="s">
        <v>250</v>
      </c>
      <c r="E42" s="83" t="s">
        <v>250</v>
      </c>
      <c r="F42" s="99"/>
    </row>
    <row r="43" spans="1:6" ht="12.75">
      <c r="A43" s="285"/>
      <c r="B43" s="111" t="s">
        <v>26</v>
      </c>
      <c r="C43" s="83" t="s">
        <v>46</v>
      </c>
      <c r="D43" s="259" t="s">
        <v>250</v>
      </c>
      <c r="E43" s="83" t="s">
        <v>250</v>
      </c>
      <c r="F43" s="99"/>
    </row>
    <row r="44" spans="1:6" ht="12.75">
      <c r="A44" s="285"/>
      <c r="B44" s="111" t="s">
        <v>20</v>
      </c>
      <c r="C44" s="83" t="s">
        <v>46</v>
      </c>
      <c r="D44" s="259" t="s">
        <v>250</v>
      </c>
      <c r="E44" s="83" t="s">
        <v>250</v>
      </c>
      <c r="F44" s="99"/>
    </row>
    <row r="45" spans="1:6" ht="12.75" customHeight="1">
      <c r="A45" s="285"/>
      <c r="B45" s="111" t="s">
        <v>27</v>
      </c>
      <c r="C45" s="83" t="s">
        <v>46</v>
      </c>
      <c r="D45" s="259">
        <v>2</v>
      </c>
      <c r="E45" s="83"/>
      <c r="F45" s="99"/>
    </row>
    <row r="46" spans="1:6" ht="12.75">
      <c r="A46" s="285"/>
      <c r="B46" s="111" t="s">
        <v>19</v>
      </c>
      <c r="C46" s="83" t="s">
        <v>46</v>
      </c>
      <c r="D46" s="259" t="s">
        <v>250</v>
      </c>
      <c r="E46" s="83" t="s">
        <v>250</v>
      </c>
      <c r="F46" s="99"/>
    </row>
    <row r="47" spans="1:6" ht="36" customHeight="1">
      <c r="A47" s="285"/>
      <c r="B47" s="111" t="s">
        <v>28</v>
      </c>
      <c r="C47" s="83" t="s">
        <v>46</v>
      </c>
      <c r="D47" s="83">
        <v>101</v>
      </c>
      <c r="E47" s="83">
        <v>25</v>
      </c>
      <c r="F47" s="99">
        <f>E47/D47</f>
        <v>0.24752475247524752</v>
      </c>
    </row>
    <row r="48" spans="1:6" ht="11.25" customHeight="1">
      <c r="A48" s="285"/>
      <c r="B48" s="111" t="s">
        <v>29</v>
      </c>
      <c r="C48" s="83" t="s">
        <v>46</v>
      </c>
      <c r="D48" s="83"/>
      <c r="E48" s="83" t="s">
        <v>250</v>
      </c>
      <c r="F48" s="99"/>
    </row>
    <row r="49" spans="1:6" ht="12.75">
      <c r="A49" s="285"/>
      <c r="B49" s="111" t="s">
        <v>24</v>
      </c>
      <c r="C49" s="83" t="s">
        <v>46</v>
      </c>
      <c r="D49" s="83">
        <v>358</v>
      </c>
      <c r="E49" s="83"/>
      <c r="F49" s="99">
        <f>E49/D49</f>
        <v>0</v>
      </c>
    </row>
    <row r="50" spans="1:6" ht="25.5">
      <c r="A50" s="285"/>
      <c r="B50" s="111" t="s">
        <v>30</v>
      </c>
      <c r="C50" s="83" t="s">
        <v>46</v>
      </c>
      <c r="D50" s="83"/>
      <c r="E50" s="83" t="s">
        <v>250</v>
      </c>
      <c r="F50" s="99"/>
    </row>
    <row r="51" spans="1:6" ht="25.5">
      <c r="A51" s="285"/>
      <c r="B51" s="111" t="s">
        <v>31</v>
      </c>
      <c r="C51" s="83" t="s">
        <v>46</v>
      </c>
      <c r="D51" s="83"/>
      <c r="E51" s="83" t="s">
        <v>250</v>
      </c>
      <c r="F51" s="99"/>
    </row>
    <row r="52" spans="1:6" ht="24" customHeight="1">
      <c r="A52" s="285"/>
      <c r="B52" s="111" t="s">
        <v>32</v>
      </c>
      <c r="C52" s="83" t="s">
        <v>46</v>
      </c>
      <c r="D52" s="83"/>
      <c r="E52" s="83" t="s">
        <v>250</v>
      </c>
      <c r="F52" s="99"/>
    </row>
    <row r="53" spans="1:6" ht="25.5">
      <c r="A53" s="285" t="s">
        <v>58</v>
      </c>
      <c r="B53" s="93" t="s">
        <v>196</v>
      </c>
      <c r="C53" s="89" t="s">
        <v>17</v>
      </c>
      <c r="D53" s="105">
        <v>36872</v>
      </c>
      <c r="E53" s="105">
        <v>39810</v>
      </c>
      <c r="F53" s="99">
        <f>E53/D53</f>
        <v>1.079681058798004</v>
      </c>
    </row>
    <row r="54" spans="1:6" ht="12.75">
      <c r="A54" s="285"/>
      <c r="B54" s="287" t="s">
        <v>85</v>
      </c>
      <c r="C54" s="287"/>
      <c r="D54" s="287"/>
      <c r="E54" s="287"/>
      <c r="F54" s="288"/>
    </row>
    <row r="55" spans="1:6" ht="12.75">
      <c r="A55" s="285"/>
      <c r="B55" s="112" t="s">
        <v>25</v>
      </c>
      <c r="C55" s="89" t="s">
        <v>17</v>
      </c>
      <c r="D55" s="105">
        <v>33000</v>
      </c>
      <c r="E55" s="105">
        <f>'Приложение 2'!C66</f>
        <v>34100</v>
      </c>
      <c r="F55" s="99">
        <f>E55/D55</f>
        <v>1.0333333333333334</v>
      </c>
    </row>
    <row r="56" spans="1:6" ht="12.75">
      <c r="A56" s="285"/>
      <c r="B56" s="112" t="s">
        <v>26</v>
      </c>
      <c r="C56" s="89" t="s">
        <v>17</v>
      </c>
      <c r="D56" s="105"/>
      <c r="E56" s="105"/>
      <c r="F56" s="99"/>
    </row>
    <row r="57" spans="1:6" ht="12.75">
      <c r="A57" s="285"/>
      <c r="B57" s="112" t="s">
        <v>20</v>
      </c>
      <c r="C57" s="89" t="s">
        <v>17</v>
      </c>
      <c r="D57" s="105"/>
      <c r="E57" s="105">
        <f>('Приложение 2'!C16+'Приложение 2'!C140)/2</f>
        <v>40466.68</v>
      </c>
      <c r="F57" s="99"/>
    </row>
    <row r="58" spans="1:6" ht="23.25" customHeight="1">
      <c r="A58" s="285"/>
      <c r="B58" s="112" t="s">
        <v>27</v>
      </c>
      <c r="C58" s="89" t="s">
        <v>17</v>
      </c>
      <c r="D58" s="105">
        <v>35581</v>
      </c>
      <c r="E58" s="105">
        <f>'Приложение 2'!C42</f>
        <v>41649</v>
      </c>
      <c r="F58" s="99">
        <f>E58/D58</f>
        <v>1.1705404569854698</v>
      </c>
    </row>
    <row r="59" spans="1:6" ht="12.75">
      <c r="A59" s="285"/>
      <c r="B59" s="112" t="s">
        <v>19</v>
      </c>
      <c r="C59" s="89" t="s">
        <v>17</v>
      </c>
      <c r="D59" s="105"/>
      <c r="E59" s="105"/>
      <c r="F59" s="99"/>
    </row>
    <row r="60" spans="1:6" ht="36.75" customHeight="1">
      <c r="A60" s="285"/>
      <c r="B60" s="112" t="s">
        <v>28</v>
      </c>
      <c r="C60" s="89" t="s">
        <v>17</v>
      </c>
      <c r="D60" s="105">
        <v>35584</v>
      </c>
      <c r="E60" s="105">
        <v>38207</v>
      </c>
      <c r="F60" s="99">
        <f>E60/D60</f>
        <v>1.073712904676259</v>
      </c>
    </row>
    <row r="61" spans="1:6" ht="15" customHeight="1">
      <c r="A61" s="285"/>
      <c r="B61" s="112" t="s">
        <v>29</v>
      </c>
      <c r="C61" s="89" t="s">
        <v>17</v>
      </c>
      <c r="D61" s="105"/>
      <c r="E61" s="105"/>
      <c r="F61" s="99"/>
    </row>
    <row r="62" spans="1:6" ht="17.25" customHeight="1">
      <c r="A62" s="285"/>
      <c r="B62" s="112" t="s">
        <v>24</v>
      </c>
      <c r="C62" s="89" t="s">
        <v>17</v>
      </c>
      <c r="D62" s="105">
        <v>34538</v>
      </c>
      <c r="E62" s="105">
        <v>36967</v>
      </c>
      <c r="F62" s="99">
        <f>E62/D62</f>
        <v>1.0703283340089178</v>
      </c>
    </row>
    <row r="63" spans="1:6" ht="18" customHeight="1">
      <c r="A63" s="285"/>
      <c r="B63" s="112" t="s">
        <v>30</v>
      </c>
      <c r="C63" s="89" t="s">
        <v>17</v>
      </c>
      <c r="D63" s="105"/>
      <c r="E63" s="105"/>
      <c r="F63" s="99"/>
    </row>
    <row r="64" spans="1:6" ht="25.5">
      <c r="A64" s="285"/>
      <c r="B64" s="112" t="s">
        <v>31</v>
      </c>
      <c r="C64" s="89" t="s">
        <v>17</v>
      </c>
      <c r="D64" s="105"/>
      <c r="E64" s="105"/>
      <c r="F64" s="99"/>
    </row>
    <row r="65" spans="1:6" ht="26.25" thickBot="1">
      <c r="A65" s="315"/>
      <c r="B65" s="177" t="s">
        <v>32</v>
      </c>
      <c r="C65" s="178" t="s">
        <v>17</v>
      </c>
      <c r="D65" s="102"/>
      <c r="E65" s="102"/>
      <c r="F65" s="107"/>
    </row>
    <row r="66" spans="1:6" ht="15.75" customHeight="1" thickBot="1">
      <c r="A66" s="322" t="s">
        <v>288</v>
      </c>
      <c r="B66" s="322"/>
      <c r="C66" s="322"/>
      <c r="D66" s="322"/>
      <c r="E66" s="322"/>
      <c r="F66" s="322"/>
    </row>
    <row r="67" spans="1:7" ht="66.75" customHeight="1">
      <c r="A67" s="167" t="s">
        <v>51</v>
      </c>
      <c r="B67" s="179" t="s">
        <v>93</v>
      </c>
      <c r="C67" s="162" t="s">
        <v>59</v>
      </c>
      <c r="D67" s="201">
        <v>2468.032</v>
      </c>
      <c r="E67" s="201">
        <v>8016.133</v>
      </c>
      <c r="F67" s="99">
        <f>E67/D67</f>
        <v>3.247985844591966</v>
      </c>
      <c r="G67" s="104"/>
    </row>
    <row r="68" spans="1:6" ht="36.75" customHeight="1" thickBot="1">
      <c r="A68" s="180" t="s">
        <v>60</v>
      </c>
      <c r="B68" s="181" t="s">
        <v>186</v>
      </c>
      <c r="C68" s="84" t="s">
        <v>87</v>
      </c>
      <c r="D68" s="84"/>
      <c r="E68" s="84"/>
      <c r="F68" s="107"/>
    </row>
    <row r="69" spans="1:6" ht="21.75" customHeight="1" hidden="1">
      <c r="A69" s="163"/>
      <c r="B69" s="118"/>
      <c r="C69" s="163"/>
      <c r="D69" s="163"/>
      <c r="E69" s="163"/>
      <c r="F69" s="163"/>
    </row>
    <row r="70" spans="1:6" ht="20.25" customHeight="1" hidden="1">
      <c r="A70" s="83"/>
      <c r="B70" s="109"/>
      <c r="C70" s="83"/>
      <c r="D70" s="83"/>
      <c r="E70" s="83"/>
      <c r="F70" s="83"/>
    </row>
    <row r="71" spans="1:6" ht="21.75" customHeight="1" hidden="1">
      <c r="A71" s="83"/>
      <c r="B71" s="109"/>
      <c r="C71" s="83"/>
      <c r="D71" s="83"/>
      <c r="E71" s="83"/>
      <c r="F71" s="83"/>
    </row>
    <row r="72" spans="1:6" ht="20.25" customHeight="1" hidden="1">
      <c r="A72" s="83"/>
      <c r="B72" s="109"/>
      <c r="C72" s="83"/>
      <c r="D72" s="83"/>
      <c r="E72" s="83"/>
      <c r="F72" s="83"/>
    </row>
    <row r="73" spans="1:6" ht="23.25" customHeight="1" hidden="1">
      <c r="A73" s="83"/>
      <c r="B73" s="109"/>
      <c r="C73" s="83"/>
      <c r="D73" s="83"/>
      <c r="E73" s="83"/>
      <c r="F73" s="83"/>
    </row>
    <row r="74" spans="1:6" ht="23.25" customHeight="1" hidden="1">
      <c r="A74" s="121"/>
      <c r="B74" s="182"/>
      <c r="C74" s="121"/>
      <c r="D74" s="121"/>
      <c r="E74" s="121"/>
      <c r="F74" s="121"/>
    </row>
    <row r="75" spans="1:6" s="37" customFormat="1" ht="14.25" customHeight="1" thickBot="1">
      <c r="A75" s="321" t="s">
        <v>289</v>
      </c>
      <c r="B75" s="322"/>
      <c r="C75" s="322"/>
      <c r="D75" s="322"/>
      <c r="E75" s="322"/>
      <c r="F75" s="323"/>
    </row>
    <row r="76" spans="1:6" ht="25.5">
      <c r="A76" s="297" t="s">
        <v>61</v>
      </c>
      <c r="B76" s="113" t="s">
        <v>94</v>
      </c>
      <c r="C76" s="114" t="s">
        <v>59</v>
      </c>
      <c r="D76" s="262">
        <v>1177540</v>
      </c>
      <c r="E76" s="282">
        <f>E78+E79</f>
        <v>1274200</v>
      </c>
      <c r="F76" s="119">
        <f>E76/D76</f>
        <v>1.082086383477419</v>
      </c>
    </row>
    <row r="77" spans="1:6" ht="12.75">
      <c r="A77" s="285"/>
      <c r="B77" s="319" t="s">
        <v>86</v>
      </c>
      <c r="C77" s="319"/>
      <c r="D77" s="319"/>
      <c r="E77" s="319"/>
      <c r="F77" s="320"/>
    </row>
    <row r="78" spans="1:6" ht="12.75">
      <c r="A78" s="285"/>
      <c r="B78" s="108" t="s">
        <v>6</v>
      </c>
      <c r="C78" s="89" t="s">
        <v>59</v>
      </c>
      <c r="D78" s="165"/>
      <c r="E78" s="83"/>
      <c r="F78" s="99"/>
    </row>
    <row r="79" spans="1:6" ht="12.75">
      <c r="A79" s="285"/>
      <c r="B79" s="108" t="s">
        <v>7</v>
      </c>
      <c r="C79" s="89" t="s">
        <v>59</v>
      </c>
      <c r="D79" s="202">
        <v>1177540</v>
      </c>
      <c r="E79" s="202">
        <f>'Приложение 2'!C63</f>
        <v>1274200</v>
      </c>
      <c r="F79" s="99">
        <f>E79/D79</f>
        <v>1.082086383477419</v>
      </c>
    </row>
    <row r="80" spans="1:6" ht="27" customHeight="1">
      <c r="A80" s="285" t="s">
        <v>62</v>
      </c>
      <c r="B80" s="109" t="s">
        <v>8</v>
      </c>
      <c r="C80" s="109"/>
      <c r="D80" s="89"/>
      <c r="E80" s="89"/>
      <c r="F80" s="99"/>
    </row>
    <row r="81" spans="1:6" ht="12" customHeight="1">
      <c r="A81" s="285"/>
      <c r="B81" s="88" t="s">
        <v>9</v>
      </c>
      <c r="C81" s="83" t="s">
        <v>87</v>
      </c>
      <c r="D81" s="259"/>
      <c r="E81" s="83"/>
      <c r="F81" s="99"/>
    </row>
    <row r="82" spans="1:6" ht="12.75">
      <c r="A82" s="285"/>
      <c r="B82" s="88" t="s">
        <v>10</v>
      </c>
      <c r="C82" s="83" t="s">
        <v>87</v>
      </c>
      <c r="D82" s="259"/>
      <c r="E82" s="83"/>
      <c r="F82" s="99"/>
    </row>
    <row r="83" spans="1:6" ht="12" customHeight="1">
      <c r="A83" s="285"/>
      <c r="B83" s="88" t="s">
        <v>14</v>
      </c>
      <c r="C83" s="83" t="s">
        <v>87</v>
      </c>
      <c r="D83" s="259"/>
      <c r="E83" s="83"/>
      <c r="F83" s="99"/>
    </row>
    <row r="84" spans="1:6" ht="11.25" customHeight="1">
      <c r="A84" s="285"/>
      <c r="B84" s="88" t="s">
        <v>13</v>
      </c>
      <c r="C84" s="83" t="s">
        <v>87</v>
      </c>
      <c r="D84" s="259"/>
      <c r="E84" s="83"/>
      <c r="F84" s="99"/>
    </row>
    <row r="85" spans="1:6" ht="10.5" customHeight="1">
      <c r="A85" s="285"/>
      <c r="B85" s="88" t="s">
        <v>11</v>
      </c>
      <c r="C85" s="83" t="s">
        <v>16</v>
      </c>
      <c r="D85" s="259"/>
      <c r="E85" s="83"/>
      <c r="F85" s="99"/>
    </row>
    <row r="86" spans="1:6" ht="15" customHeight="1" thickBot="1">
      <c r="A86" s="315"/>
      <c r="B86" s="117" t="s">
        <v>12</v>
      </c>
      <c r="C86" s="84" t="s">
        <v>15</v>
      </c>
      <c r="D86" s="263">
        <v>66.4</v>
      </c>
      <c r="E86" s="273">
        <f>'Приложение 2'!C68/1000</f>
        <v>70.577</v>
      </c>
      <c r="F86" s="107">
        <f>E86/D86</f>
        <v>1.062906626506024</v>
      </c>
    </row>
    <row r="87" spans="1:6" ht="15.75" customHeight="1" thickBot="1">
      <c r="A87" s="294" t="s">
        <v>290</v>
      </c>
      <c r="B87" s="295"/>
      <c r="C87" s="295"/>
      <c r="D87" s="295"/>
      <c r="E87" s="295"/>
      <c r="F87" s="296"/>
    </row>
    <row r="88" spans="1:6" ht="12.75">
      <c r="A88" s="183" t="s">
        <v>188</v>
      </c>
      <c r="B88" s="184" t="s">
        <v>65</v>
      </c>
      <c r="C88" s="91" t="s">
        <v>18</v>
      </c>
      <c r="D88" s="175"/>
      <c r="E88" s="175"/>
      <c r="F88" s="110"/>
    </row>
    <row r="89" spans="1:6" ht="12.75">
      <c r="A89" s="169" t="s">
        <v>52</v>
      </c>
      <c r="B89" s="173" t="s">
        <v>66</v>
      </c>
      <c r="C89" s="89" t="s">
        <v>18</v>
      </c>
      <c r="D89" s="83"/>
      <c r="E89" s="83"/>
      <c r="F89" s="99"/>
    </row>
    <row r="90" spans="1:6" ht="12.75">
      <c r="A90" s="169" t="s">
        <v>64</v>
      </c>
      <c r="B90" s="173" t="s">
        <v>67</v>
      </c>
      <c r="C90" s="89" t="s">
        <v>18</v>
      </c>
      <c r="D90" s="265">
        <v>668084.7</v>
      </c>
      <c r="E90" s="105"/>
      <c r="F90" s="99">
        <f>E90/D90</f>
        <v>0</v>
      </c>
    </row>
    <row r="91" spans="1:6" ht="15.75" customHeight="1" thickBot="1">
      <c r="A91" s="316" t="s">
        <v>291</v>
      </c>
      <c r="B91" s="317"/>
      <c r="C91" s="317"/>
      <c r="D91" s="317"/>
      <c r="E91" s="317"/>
      <c r="F91" s="318"/>
    </row>
    <row r="92" spans="1:6" ht="17.25" customHeight="1">
      <c r="A92" s="297" t="s">
        <v>53</v>
      </c>
      <c r="B92" s="159" t="s">
        <v>197</v>
      </c>
      <c r="C92" s="91" t="s">
        <v>63</v>
      </c>
      <c r="D92" s="264">
        <v>75826</v>
      </c>
      <c r="E92" s="166">
        <f>E94+E95+E96+E97+E98+E99+E100+E101+E102+E103+E104</f>
        <v>211563.3</v>
      </c>
      <c r="F92" s="110">
        <f>E92/D92</f>
        <v>2.7901155276554213</v>
      </c>
    </row>
    <row r="93" spans="1:6" ht="12.75">
      <c r="A93" s="285"/>
      <c r="B93" s="287" t="s">
        <v>88</v>
      </c>
      <c r="C93" s="287"/>
      <c r="D93" s="287"/>
      <c r="E93" s="287"/>
      <c r="F93" s="288"/>
    </row>
    <row r="94" spans="1:6" ht="12.75">
      <c r="A94" s="285"/>
      <c r="B94" s="161" t="s">
        <v>25</v>
      </c>
      <c r="C94" s="162" t="s">
        <v>18</v>
      </c>
      <c r="D94" s="163">
        <v>0</v>
      </c>
      <c r="E94" s="163">
        <f>'Приложение 2'!C77</f>
        <v>0</v>
      </c>
      <c r="F94" s="106"/>
    </row>
    <row r="95" spans="1:6" ht="12.75">
      <c r="A95" s="285"/>
      <c r="B95" s="164" t="s">
        <v>26</v>
      </c>
      <c r="C95" s="89" t="s">
        <v>18</v>
      </c>
      <c r="D95" s="83"/>
      <c r="E95" s="83"/>
      <c r="F95" s="99"/>
    </row>
    <row r="96" spans="1:6" ht="12.75">
      <c r="A96" s="285"/>
      <c r="B96" s="164" t="s">
        <v>20</v>
      </c>
      <c r="C96" s="89" t="s">
        <v>18</v>
      </c>
      <c r="D96" s="83"/>
      <c r="E96" s="202">
        <f>'Приложение 2'!C27+'Приложение 2'!C151</f>
        <v>58900</v>
      </c>
      <c r="F96" s="106"/>
    </row>
    <row r="97" spans="1:6" ht="25.5" customHeight="1">
      <c r="A97" s="285"/>
      <c r="B97" s="164" t="s">
        <v>27</v>
      </c>
      <c r="C97" s="89" t="s">
        <v>18</v>
      </c>
      <c r="D97" s="202">
        <v>31009</v>
      </c>
      <c r="E97" s="202">
        <f>'Приложение 2'!C51</f>
        <v>130011</v>
      </c>
      <c r="F97" s="106">
        <f>E97/D97</f>
        <v>4.192685994388726</v>
      </c>
    </row>
    <row r="98" spans="1:6" ht="12.75">
      <c r="A98" s="285"/>
      <c r="B98" s="164" t="s">
        <v>19</v>
      </c>
      <c r="C98" s="89" t="s">
        <v>18</v>
      </c>
      <c r="D98" s="259"/>
      <c r="E98" s="83"/>
      <c r="F98" s="106"/>
    </row>
    <row r="99" spans="1:6" ht="37.5" customHeight="1">
      <c r="A99" s="285"/>
      <c r="B99" s="164" t="s">
        <v>28</v>
      </c>
      <c r="C99" s="89" t="s">
        <v>18</v>
      </c>
      <c r="D99" s="202">
        <v>3898</v>
      </c>
      <c r="E99" s="202">
        <f>'Приложение 2'!C103</f>
        <v>22652.3</v>
      </c>
      <c r="F99" s="106">
        <f>E99/D99</f>
        <v>5.8112621857362745</v>
      </c>
    </row>
    <row r="100" spans="1:6" ht="12.75">
      <c r="A100" s="285"/>
      <c r="B100" s="164" t="s">
        <v>29</v>
      </c>
      <c r="C100" s="89" t="s">
        <v>18</v>
      </c>
      <c r="D100" s="259"/>
      <c r="E100" s="83"/>
      <c r="F100" s="99"/>
    </row>
    <row r="101" spans="1:6" ht="12.75">
      <c r="A101" s="285"/>
      <c r="B101" s="112" t="s">
        <v>24</v>
      </c>
      <c r="C101" s="89" t="s">
        <v>18</v>
      </c>
      <c r="D101" s="157">
        <v>40919</v>
      </c>
      <c r="E101" s="157"/>
      <c r="F101" s="106">
        <f>E101/D101</f>
        <v>0</v>
      </c>
    </row>
    <row r="102" spans="1:6" ht="25.5">
      <c r="A102" s="285"/>
      <c r="B102" s="112" t="s">
        <v>30</v>
      </c>
      <c r="C102" s="89" t="s">
        <v>18</v>
      </c>
      <c r="D102" s="259"/>
      <c r="E102" s="83"/>
      <c r="F102" s="99"/>
    </row>
    <row r="103" spans="1:6" ht="25.5">
      <c r="A103" s="285"/>
      <c r="B103" s="112" t="s">
        <v>31</v>
      </c>
      <c r="C103" s="89" t="s">
        <v>18</v>
      </c>
      <c r="D103" s="259"/>
      <c r="E103" s="83"/>
      <c r="F103" s="99"/>
    </row>
    <row r="104" spans="1:6" ht="25.5">
      <c r="A104" s="285"/>
      <c r="B104" s="112" t="s">
        <v>32</v>
      </c>
      <c r="C104" s="89" t="s">
        <v>18</v>
      </c>
      <c r="D104" s="259"/>
      <c r="E104" s="83"/>
      <c r="F104" s="99"/>
    </row>
    <row r="105" spans="1:6" ht="24" customHeight="1">
      <c r="A105" s="285" t="s">
        <v>54</v>
      </c>
      <c r="B105" s="93" t="s">
        <v>204</v>
      </c>
      <c r="C105" s="89" t="s">
        <v>18</v>
      </c>
      <c r="D105" s="157">
        <v>75826</v>
      </c>
      <c r="E105" s="157">
        <f>E107+E108+E109+E110+E111</f>
        <v>0</v>
      </c>
      <c r="F105" s="99">
        <f>E105/D105</f>
        <v>0</v>
      </c>
    </row>
    <row r="106" spans="1:6" ht="12.75">
      <c r="A106" s="285"/>
      <c r="B106" s="287" t="s">
        <v>85</v>
      </c>
      <c r="C106" s="287"/>
      <c r="D106" s="287"/>
      <c r="E106" s="287"/>
      <c r="F106" s="288"/>
    </row>
    <row r="107" spans="1:6" ht="12.75">
      <c r="A107" s="285"/>
      <c r="B107" s="93" t="s">
        <v>156</v>
      </c>
      <c r="C107" s="89" t="s">
        <v>18</v>
      </c>
      <c r="D107" s="259">
        <v>977</v>
      </c>
      <c r="E107" s="83"/>
      <c r="F107" s="99">
        <f>E107/D107</f>
        <v>0</v>
      </c>
    </row>
    <row r="108" spans="1:10" ht="12" customHeight="1">
      <c r="A108" s="285"/>
      <c r="B108" s="93" t="s">
        <v>157</v>
      </c>
      <c r="C108" s="89" t="s">
        <v>18</v>
      </c>
      <c r="D108" s="259">
        <v>10062</v>
      </c>
      <c r="E108" s="83"/>
      <c r="F108" s="99">
        <f>E108/D108</f>
        <v>0</v>
      </c>
      <c r="J108" s="38"/>
    </row>
    <row r="109" spans="1:6" ht="12" customHeight="1">
      <c r="A109" s="285"/>
      <c r="B109" s="93" t="s">
        <v>158</v>
      </c>
      <c r="C109" s="89" t="s">
        <v>18</v>
      </c>
      <c r="D109" s="259"/>
      <c r="E109" s="83"/>
      <c r="F109" s="99"/>
    </row>
    <row r="110" spans="1:6" ht="11.25" customHeight="1">
      <c r="A110" s="285"/>
      <c r="B110" s="93" t="s">
        <v>202</v>
      </c>
      <c r="C110" s="89" t="s">
        <v>18</v>
      </c>
      <c r="D110" s="259">
        <v>35330</v>
      </c>
      <c r="E110" s="83"/>
      <c r="F110" s="99">
        <f>E110/D110</f>
        <v>0</v>
      </c>
    </row>
    <row r="111" spans="1:6" ht="12" customHeight="1">
      <c r="A111" s="285"/>
      <c r="B111" s="93" t="s">
        <v>159</v>
      </c>
      <c r="C111" s="89" t="s">
        <v>18</v>
      </c>
      <c r="D111" s="259">
        <v>25912</v>
      </c>
      <c r="E111" s="83"/>
      <c r="F111" s="99">
        <f>E111/D111</f>
        <v>0</v>
      </c>
    </row>
    <row r="112" spans="1:6" ht="12" customHeight="1">
      <c r="A112" s="160" t="s">
        <v>68</v>
      </c>
      <c r="B112" s="93" t="s">
        <v>155</v>
      </c>
      <c r="C112" s="89" t="s">
        <v>18</v>
      </c>
      <c r="D112" s="259"/>
      <c r="E112" s="83"/>
      <c r="F112" s="99"/>
    </row>
    <row r="113" spans="1:6" ht="15.75">
      <c r="A113" s="160" t="s">
        <v>153</v>
      </c>
      <c r="B113" s="88" t="s">
        <v>39</v>
      </c>
      <c r="C113" s="83" t="s">
        <v>292</v>
      </c>
      <c r="D113" s="259"/>
      <c r="E113" s="83"/>
      <c r="F113" s="99"/>
    </row>
    <row r="114" spans="1:6" ht="13.5" customHeight="1" thickBot="1">
      <c r="A114" s="185" t="s">
        <v>198</v>
      </c>
      <c r="B114" s="120" t="s">
        <v>40</v>
      </c>
      <c r="C114" s="121" t="s">
        <v>201</v>
      </c>
      <c r="D114" s="263">
        <v>19</v>
      </c>
      <c r="E114" s="121">
        <v>19</v>
      </c>
      <c r="F114" s="103">
        <f>E114/D114</f>
        <v>1</v>
      </c>
    </row>
    <row r="115" spans="1:6" ht="15.75" customHeight="1" thickBot="1">
      <c r="A115" s="307" t="s">
        <v>293</v>
      </c>
      <c r="B115" s="308"/>
      <c r="C115" s="308"/>
      <c r="D115" s="308"/>
      <c r="E115" s="308"/>
      <c r="F115" s="309"/>
    </row>
    <row r="116" spans="1:6" ht="32.25" customHeight="1">
      <c r="A116" s="310" t="s">
        <v>226</v>
      </c>
      <c r="B116" s="174" t="s">
        <v>215</v>
      </c>
      <c r="C116" s="91" t="s">
        <v>18</v>
      </c>
      <c r="D116" s="203">
        <v>256380</v>
      </c>
      <c r="E116" s="246"/>
      <c r="F116" s="110">
        <f>E116/D116</f>
        <v>0</v>
      </c>
    </row>
    <row r="117" spans="1:6" ht="12.75">
      <c r="A117" s="305"/>
      <c r="B117" s="312" t="s">
        <v>199</v>
      </c>
      <c r="C117" s="313"/>
      <c r="D117" s="313"/>
      <c r="E117" s="313"/>
      <c r="F117" s="314"/>
    </row>
    <row r="118" spans="1:6" ht="12.75">
      <c r="A118" s="305"/>
      <c r="B118" s="93" t="s">
        <v>20</v>
      </c>
      <c r="C118" s="89" t="s">
        <v>18</v>
      </c>
      <c r="D118" s="89" t="s">
        <v>250</v>
      </c>
      <c r="E118" s="89"/>
      <c r="F118" s="99"/>
    </row>
    <row r="119" spans="1:6" ht="12.75">
      <c r="A119" s="305"/>
      <c r="B119" s="93" t="s">
        <v>21</v>
      </c>
      <c r="C119" s="89" t="s">
        <v>18</v>
      </c>
      <c r="D119" s="89" t="s">
        <v>250</v>
      </c>
      <c r="E119" s="89"/>
      <c r="F119" s="99"/>
    </row>
    <row r="120" spans="1:6" ht="12.75">
      <c r="A120" s="311"/>
      <c r="B120" s="93" t="s">
        <v>19</v>
      </c>
      <c r="C120" s="89" t="s">
        <v>18</v>
      </c>
      <c r="D120" s="89" t="s">
        <v>250</v>
      </c>
      <c r="E120" s="89"/>
      <c r="F120" s="99"/>
    </row>
    <row r="121" spans="1:6" ht="12.75">
      <c r="A121" s="304" t="s">
        <v>227</v>
      </c>
      <c r="B121" s="301" t="s">
        <v>79</v>
      </c>
      <c r="C121" s="302"/>
      <c r="D121" s="302"/>
      <c r="E121" s="302"/>
      <c r="F121" s="303"/>
    </row>
    <row r="122" spans="1:6" ht="12.75">
      <c r="A122" s="305"/>
      <c r="B122" s="93" t="s">
        <v>217</v>
      </c>
      <c r="C122" s="89" t="s">
        <v>80</v>
      </c>
      <c r="D122" s="89"/>
      <c r="E122" s="83"/>
      <c r="F122" s="103"/>
    </row>
    <row r="123" spans="1:6" ht="12.75">
      <c r="A123" s="305"/>
      <c r="B123" s="93" t="s">
        <v>216</v>
      </c>
      <c r="C123" s="89" t="s">
        <v>80</v>
      </c>
      <c r="D123" s="89"/>
      <c r="E123" s="83"/>
      <c r="F123" s="99"/>
    </row>
    <row r="124" spans="1:6" ht="12.75" customHeight="1" thickBot="1">
      <c r="A124" s="306"/>
      <c r="B124" s="187" t="s">
        <v>239</v>
      </c>
      <c r="C124" s="178" t="s">
        <v>80</v>
      </c>
      <c r="D124" s="84"/>
      <c r="E124" s="84"/>
      <c r="F124" s="107"/>
    </row>
    <row r="125" spans="1:6" ht="16.5" thickBot="1">
      <c r="A125" s="294" t="s">
        <v>286</v>
      </c>
      <c r="B125" s="295"/>
      <c r="C125" s="295"/>
      <c r="D125" s="295"/>
      <c r="E125" s="295"/>
      <c r="F125" s="296"/>
    </row>
    <row r="126" spans="1:6" ht="15" customHeight="1">
      <c r="A126" s="297" t="s">
        <v>69</v>
      </c>
      <c r="B126" s="90" t="s">
        <v>224</v>
      </c>
      <c r="C126" s="91" t="s">
        <v>18</v>
      </c>
      <c r="D126" s="267">
        <v>40837.22435</v>
      </c>
      <c r="E126" s="274">
        <f>E128+E136+E142</f>
        <v>53614.93487</v>
      </c>
      <c r="F126" s="215">
        <f>E126/D126</f>
        <v>1.3128937072335574</v>
      </c>
    </row>
    <row r="127" spans="1:6" ht="12.75">
      <c r="A127" s="285"/>
      <c r="B127" s="287" t="s">
        <v>85</v>
      </c>
      <c r="C127" s="287"/>
      <c r="D127" s="287"/>
      <c r="E127" s="287"/>
      <c r="F127" s="288"/>
    </row>
    <row r="128" spans="1:6" ht="12.75">
      <c r="A128" s="285"/>
      <c r="B128" s="92" t="s">
        <v>208</v>
      </c>
      <c r="C128" s="89" t="s">
        <v>18</v>
      </c>
      <c r="D128" s="268">
        <v>13868.370219999997</v>
      </c>
      <c r="E128" s="275">
        <f>SUM(E130:E135)</f>
        <v>21751.66487</v>
      </c>
      <c r="F128" s="96">
        <f aca="true" t="shared" si="2" ref="F128:F154">E128/D128</f>
        <v>1.5684369918702679</v>
      </c>
    </row>
    <row r="129" spans="1:6" ht="12.75">
      <c r="A129" s="285"/>
      <c r="B129" s="93" t="s">
        <v>85</v>
      </c>
      <c r="C129" s="89"/>
      <c r="D129" s="259"/>
      <c r="E129" s="83"/>
      <c r="F129" s="99"/>
    </row>
    <row r="130" spans="1:6" ht="12.75">
      <c r="A130" s="285"/>
      <c r="B130" s="93" t="s">
        <v>223</v>
      </c>
      <c r="C130" s="89" t="s">
        <v>18</v>
      </c>
      <c r="D130" s="265">
        <v>8877.946169999997</v>
      </c>
      <c r="E130" s="276">
        <v>15751.68587</v>
      </c>
      <c r="F130" s="99">
        <f t="shared" si="2"/>
        <v>1.7742488598576402</v>
      </c>
    </row>
    <row r="131" spans="1:6" ht="24" customHeight="1">
      <c r="A131" s="285"/>
      <c r="B131" s="93" t="s">
        <v>253</v>
      </c>
      <c r="C131" s="89" t="s">
        <v>18</v>
      </c>
      <c r="D131" s="266">
        <v>794.8997300000001</v>
      </c>
      <c r="E131" s="276">
        <v>1240.46</v>
      </c>
      <c r="F131" s="99">
        <f>E131/D131</f>
        <v>1.5605238663246241</v>
      </c>
    </row>
    <row r="132" spans="1:6" ht="12.75" customHeight="1">
      <c r="A132" s="285"/>
      <c r="B132" s="93" t="s">
        <v>349</v>
      </c>
      <c r="C132" s="89" t="s">
        <v>18</v>
      </c>
      <c r="D132" s="265"/>
      <c r="E132" s="276">
        <v>152.41899999999998</v>
      </c>
      <c r="F132" s="99"/>
    </row>
    <row r="133" spans="1:6" ht="12.75">
      <c r="A133" s="285"/>
      <c r="B133" s="93" t="s">
        <v>22</v>
      </c>
      <c r="C133" s="89" t="s">
        <v>18</v>
      </c>
      <c r="D133" s="265">
        <v>4141.23432</v>
      </c>
      <c r="E133" s="276">
        <v>4607.1</v>
      </c>
      <c r="F133" s="99">
        <f t="shared" si="2"/>
        <v>1.112494402393536</v>
      </c>
    </row>
    <row r="134" spans="1:6" ht="11.25" customHeight="1">
      <c r="A134" s="285"/>
      <c r="B134" s="93" t="s">
        <v>209</v>
      </c>
      <c r="C134" s="89" t="s">
        <v>18</v>
      </c>
      <c r="D134" s="259"/>
      <c r="E134" s="276"/>
      <c r="F134" s="99"/>
    </row>
    <row r="135" spans="1:6" ht="27" customHeight="1">
      <c r="A135" s="285"/>
      <c r="B135" s="93" t="s">
        <v>225</v>
      </c>
      <c r="C135" s="89" t="s">
        <v>18</v>
      </c>
      <c r="D135" s="188"/>
      <c r="E135" s="276"/>
      <c r="F135" s="99"/>
    </row>
    <row r="136" spans="1:6" ht="15" customHeight="1">
      <c r="A136" s="285"/>
      <c r="B136" s="92" t="s">
        <v>210</v>
      </c>
      <c r="C136" s="89" t="s">
        <v>18</v>
      </c>
      <c r="D136" s="269">
        <v>2128.52272</v>
      </c>
      <c r="E136" s="275">
        <f>SUM(E137:E141)</f>
        <v>3604.6299999999997</v>
      </c>
      <c r="F136" s="96">
        <f t="shared" si="2"/>
        <v>1.6934890880563398</v>
      </c>
    </row>
    <row r="137" spans="1:6" ht="27" customHeight="1">
      <c r="A137" s="285"/>
      <c r="B137" s="93" t="s">
        <v>206</v>
      </c>
      <c r="C137" s="89" t="s">
        <v>18</v>
      </c>
      <c r="D137" s="266">
        <v>900.17644</v>
      </c>
      <c r="E137" s="276">
        <v>1510.79</v>
      </c>
      <c r="F137" s="99">
        <f t="shared" si="2"/>
        <v>1.6783265289635885</v>
      </c>
    </row>
    <row r="138" spans="1:6" ht="27" customHeight="1">
      <c r="A138" s="285"/>
      <c r="B138" s="94" t="s">
        <v>89</v>
      </c>
      <c r="C138" s="89" t="s">
        <v>18</v>
      </c>
      <c r="D138" s="266">
        <v>468.86916</v>
      </c>
      <c r="E138" s="276">
        <v>14.73</v>
      </c>
      <c r="F138" s="99">
        <v>0</v>
      </c>
    </row>
    <row r="139" spans="1:6" ht="27" customHeight="1">
      <c r="A139" s="285"/>
      <c r="B139" s="95" t="s">
        <v>70</v>
      </c>
      <c r="C139" s="89" t="s">
        <v>18</v>
      </c>
      <c r="D139" s="266">
        <v>679.9071200000001</v>
      </c>
      <c r="E139" s="276">
        <v>1537.01</v>
      </c>
      <c r="F139" s="99">
        <f t="shared" si="2"/>
        <v>2.2606175972977014</v>
      </c>
    </row>
    <row r="140" spans="1:6" ht="15.75" customHeight="1">
      <c r="A140" s="285"/>
      <c r="B140" s="88" t="s">
        <v>212</v>
      </c>
      <c r="C140" s="89" t="s">
        <v>18</v>
      </c>
      <c r="D140" s="266">
        <v>16.24</v>
      </c>
      <c r="E140" s="276">
        <v>489.53</v>
      </c>
      <c r="F140" s="99">
        <v>0</v>
      </c>
    </row>
    <row r="141" spans="1:6" ht="12.75">
      <c r="A141" s="285"/>
      <c r="B141" s="94" t="s">
        <v>71</v>
      </c>
      <c r="C141" s="89" t="s">
        <v>18</v>
      </c>
      <c r="D141" s="266">
        <v>63.33</v>
      </c>
      <c r="E141" s="276">
        <v>52.57</v>
      </c>
      <c r="F141" s="99">
        <f t="shared" si="2"/>
        <v>0.8300963208589927</v>
      </c>
    </row>
    <row r="142" spans="1:6" ht="28.5" customHeight="1">
      <c r="A142" s="285"/>
      <c r="B142" s="143" t="s">
        <v>214</v>
      </c>
      <c r="C142" s="144" t="s">
        <v>18</v>
      </c>
      <c r="D142" s="188">
        <v>24840.33141</v>
      </c>
      <c r="E142" s="275">
        <v>28258.64</v>
      </c>
      <c r="F142" s="96">
        <f>E142/D142</f>
        <v>1.1376112312504771</v>
      </c>
    </row>
    <row r="143" spans="1:6" ht="16.5" customHeight="1">
      <c r="A143" s="285" t="s">
        <v>78</v>
      </c>
      <c r="B143" s="97" t="s">
        <v>95</v>
      </c>
      <c r="C143" s="89" t="s">
        <v>18</v>
      </c>
      <c r="D143" s="269">
        <v>48536.82672999999</v>
      </c>
      <c r="E143" s="275">
        <f>SUM(E144:E157)</f>
        <v>55595.03</v>
      </c>
      <c r="F143" s="96">
        <f>E143/D143</f>
        <v>1.1454195452303317</v>
      </c>
    </row>
    <row r="144" spans="1:6" ht="15" customHeight="1">
      <c r="A144" s="285"/>
      <c r="B144" s="93" t="s">
        <v>23</v>
      </c>
      <c r="C144" s="89" t="s">
        <v>18</v>
      </c>
      <c r="D144" s="266">
        <v>10305.086729999999</v>
      </c>
      <c r="E144" s="276">
        <v>14523.4</v>
      </c>
      <c r="F144" s="99">
        <f t="shared" si="2"/>
        <v>1.4093428207372303</v>
      </c>
    </row>
    <row r="145" spans="1:6" ht="14.25" customHeight="1">
      <c r="A145" s="285"/>
      <c r="B145" s="98" t="s">
        <v>168</v>
      </c>
      <c r="C145" s="89" t="s">
        <v>18</v>
      </c>
      <c r="D145" s="266">
        <v>129.48</v>
      </c>
      <c r="E145" s="276">
        <v>278.3</v>
      </c>
      <c r="F145" s="99">
        <f t="shared" si="2"/>
        <v>2.149366697559469</v>
      </c>
    </row>
    <row r="146" spans="1:6" ht="25.5" customHeight="1">
      <c r="A146" s="285"/>
      <c r="B146" s="94" t="s">
        <v>169</v>
      </c>
      <c r="C146" s="89" t="s">
        <v>18</v>
      </c>
      <c r="D146" s="83">
        <v>0</v>
      </c>
      <c r="E146" s="276">
        <v>188.75</v>
      </c>
      <c r="F146" s="99"/>
    </row>
    <row r="147" spans="1:6" ht="12" customHeight="1">
      <c r="A147" s="285"/>
      <c r="B147" s="98" t="s">
        <v>170</v>
      </c>
      <c r="C147" s="89" t="s">
        <v>18</v>
      </c>
      <c r="D147" s="265">
        <v>5097.63</v>
      </c>
      <c r="E147" s="276">
        <v>9757.34</v>
      </c>
      <c r="F147" s="99">
        <f t="shared" si="2"/>
        <v>1.9140934120365738</v>
      </c>
    </row>
    <row r="148" spans="1:6" ht="12" customHeight="1">
      <c r="A148" s="285"/>
      <c r="B148" s="98" t="s">
        <v>171</v>
      </c>
      <c r="C148" s="89" t="s">
        <v>18</v>
      </c>
      <c r="D148" s="265">
        <v>10670.62</v>
      </c>
      <c r="E148" s="276">
        <v>8324.46</v>
      </c>
      <c r="F148" s="99">
        <f t="shared" si="2"/>
        <v>0.7801289896931948</v>
      </c>
    </row>
    <row r="149" spans="1:6" ht="12.75" hidden="1">
      <c r="A149" s="285"/>
      <c r="B149" s="98" t="s">
        <v>207</v>
      </c>
      <c r="C149" s="89" t="s">
        <v>18</v>
      </c>
      <c r="D149" s="259"/>
      <c r="E149" s="276"/>
      <c r="F149" s="99"/>
    </row>
    <row r="150" spans="1:6" ht="13.5" customHeight="1">
      <c r="A150" s="285"/>
      <c r="B150" s="98" t="s">
        <v>172</v>
      </c>
      <c r="C150" s="89" t="s">
        <v>18</v>
      </c>
      <c r="D150" s="259">
        <v>456.16</v>
      </c>
      <c r="E150" s="276">
        <v>458.57</v>
      </c>
      <c r="F150" s="99">
        <f t="shared" si="2"/>
        <v>1.005283233952999</v>
      </c>
    </row>
    <row r="151" spans="1:6" ht="12.75" customHeight="1">
      <c r="A151" s="285"/>
      <c r="B151" s="100" t="s">
        <v>240</v>
      </c>
      <c r="C151" s="89" t="s">
        <v>18</v>
      </c>
      <c r="D151" s="265">
        <v>16138.44</v>
      </c>
      <c r="E151" s="276">
        <v>16232.34</v>
      </c>
      <c r="F151" s="99">
        <f t="shared" si="2"/>
        <v>1.0058184062400084</v>
      </c>
    </row>
    <row r="152" spans="1:6" ht="12.75" customHeight="1" hidden="1">
      <c r="A152" s="285"/>
      <c r="B152" s="94" t="s">
        <v>241</v>
      </c>
      <c r="C152" s="89" t="s">
        <v>18</v>
      </c>
      <c r="D152" s="259"/>
      <c r="E152" s="276"/>
      <c r="F152" s="99"/>
    </row>
    <row r="153" spans="1:6" ht="12.75" customHeight="1">
      <c r="A153" s="285"/>
      <c r="B153" s="94" t="s">
        <v>173</v>
      </c>
      <c r="C153" s="89" t="s">
        <v>18</v>
      </c>
      <c r="D153" s="259">
        <v>801.67</v>
      </c>
      <c r="E153" s="276">
        <v>1318.03</v>
      </c>
      <c r="F153" s="99">
        <f t="shared" si="2"/>
        <v>1.6441054299150524</v>
      </c>
    </row>
    <row r="154" spans="1:6" ht="12.75" customHeight="1">
      <c r="A154" s="285"/>
      <c r="B154" s="94" t="s">
        <v>242</v>
      </c>
      <c r="C154" s="89" t="s">
        <v>18</v>
      </c>
      <c r="D154" s="259">
        <v>4937.74</v>
      </c>
      <c r="E154" s="276">
        <v>4513.84</v>
      </c>
      <c r="F154" s="99">
        <f t="shared" si="2"/>
        <v>0.9141510083560496</v>
      </c>
    </row>
    <row r="155" spans="1:6" ht="13.5" customHeight="1" hidden="1">
      <c r="A155" s="285"/>
      <c r="B155" s="94" t="s">
        <v>246</v>
      </c>
      <c r="C155" s="89" t="s">
        <v>18</v>
      </c>
      <c r="D155" s="88"/>
      <c r="E155" s="83"/>
      <c r="F155" s="214"/>
    </row>
    <row r="156" spans="1:6" ht="13.5" customHeight="1" hidden="1">
      <c r="A156" s="285"/>
      <c r="B156" s="94" t="s">
        <v>243</v>
      </c>
      <c r="C156" s="89" t="s">
        <v>18</v>
      </c>
      <c r="D156" s="88"/>
      <c r="E156" s="83"/>
      <c r="F156" s="214"/>
    </row>
    <row r="157" spans="1:6" ht="26.25" customHeight="1" hidden="1">
      <c r="A157" s="285"/>
      <c r="B157" s="95" t="s">
        <v>244</v>
      </c>
      <c r="C157" s="89" t="s">
        <v>18</v>
      </c>
      <c r="D157" s="89"/>
      <c r="E157" s="89"/>
      <c r="F157" s="99"/>
    </row>
    <row r="158" spans="1:6" ht="26.25" customHeight="1">
      <c r="A158" s="160" t="s">
        <v>228</v>
      </c>
      <c r="B158" s="93" t="s">
        <v>97</v>
      </c>
      <c r="C158" s="89" t="s">
        <v>200</v>
      </c>
      <c r="D158" s="216">
        <v>6088.746734754733</v>
      </c>
      <c r="E158" s="216">
        <f>E126/E9*1000</f>
        <v>8335.655296952735</v>
      </c>
      <c r="F158" s="106">
        <f>E158/D158</f>
        <v>1.3690264450272807</v>
      </c>
    </row>
    <row r="159" spans="1:6" ht="27.75" customHeight="1" thickBot="1">
      <c r="A159" s="176" t="s">
        <v>229</v>
      </c>
      <c r="B159" s="187" t="s">
        <v>96</v>
      </c>
      <c r="C159" s="178" t="s">
        <v>200</v>
      </c>
      <c r="D159" s="217">
        <v>7236.741722081407</v>
      </c>
      <c r="E159" s="217">
        <f>E143/E9*1000</f>
        <v>8643.5059079602</v>
      </c>
      <c r="F159" s="107">
        <f>E159/D159</f>
        <v>1.1943919293936311</v>
      </c>
    </row>
    <row r="160" spans="1:6" ht="31.5" customHeight="1" thickBot="1">
      <c r="A160" s="298" t="s">
        <v>251</v>
      </c>
      <c r="B160" s="299"/>
      <c r="C160" s="299"/>
      <c r="D160" s="299"/>
      <c r="E160" s="299"/>
      <c r="F160" s="300"/>
    </row>
    <row r="161" spans="1:6" ht="39" customHeight="1" thickBot="1">
      <c r="A161" s="186" t="s">
        <v>72</v>
      </c>
      <c r="B161" s="189" t="s">
        <v>254</v>
      </c>
      <c r="C161" s="190" t="s">
        <v>34</v>
      </c>
      <c r="D161" s="204">
        <v>14.5</v>
      </c>
      <c r="E161" s="283">
        <v>18.06</v>
      </c>
      <c r="F161" s="106">
        <f>E161/D161</f>
        <v>1.2455172413793103</v>
      </c>
    </row>
    <row r="162" spans="1:6" ht="21" customHeight="1" thickBot="1">
      <c r="A162" s="289" t="s">
        <v>205</v>
      </c>
      <c r="B162" s="290"/>
      <c r="C162" s="290"/>
      <c r="D162" s="290"/>
      <c r="E162" s="290"/>
      <c r="F162" s="291"/>
    </row>
    <row r="163" spans="1:6" ht="25.5">
      <c r="A163" s="191" t="s">
        <v>73</v>
      </c>
      <c r="B163" s="192" t="s">
        <v>218</v>
      </c>
      <c r="C163" s="163" t="s">
        <v>35</v>
      </c>
      <c r="D163" s="205" t="s">
        <v>281</v>
      </c>
      <c r="E163" s="205" t="s">
        <v>416</v>
      </c>
      <c r="F163" s="106">
        <f>3/2</f>
        <v>1.5</v>
      </c>
    </row>
    <row r="164" spans="1:6" ht="15.75" customHeight="1">
      <c r="A164" s="193"/>
      <c r="B164" s="194" t="s">
        <v>219</v>
      </c>
      <c r="C164" s="83" t="s">
        <v>35</v>
      </c>
      <c r="D164" s="270" t="s">
        <v>252</v>
      </c>
      <c r="E164" s="205" t="s">
        <v>252</v>
      </c>
      <c r="F164" s="99"/>
    </row>
    <row r="165" spans="1:6" ht="15" customHeight="1">
      <c r="A165" s="195" t="s">
        <v>230</v>
      </c>
      <c r="B165" s="194" t="s">
        <v>36</v>
      </c>
      <c r="C165" s="83" t="s">
        <v>37</v>
      </c>
      <c r="D165" s="259">
        <v>2</v>
      </c>
      <c r="E165" s="83">
        <v>3</v>
      </c>
      <c r="F165" s="99">
        <f>E165/D165</f>
        <v>1.5</v>
      </c>
    </row>
    <row r="166" spans="1:6" ht="16.5" customHeight="1">
      <c r="A166" s="195" t="s">
        <v>231</v>
      </c>
      <c r="B166" s="194" t="s">
        <v>38</v>
      </c>
      <c r="C166" s="83" t="s">
        <v>33</v>
      </c>
      <c r="D166" s="266">
        <f>2/D9*100</f>
        <v>0.02981959147159684</v>
      </c>
      <c r="E166" s="284">
        <f>2/E9*100</f>
        <v>0.03109452736318408</v>
      </c>
      <c r="F166" s="99">
        <f>E166/D166</f>
        <v>1.042754975124378</v>
      </c>
    </row>
    <row r="167" spans="1:6" ht="25.5">
      <c r="A167" s="196" t="s">
        <v>232</v>
      </c>
      <c r="B167" s="197" t="s">
        <v>98</v>
      </c>
      <c r="C167" s="83" t="s">
        <v>33</v>
      </c>
      <c r="D167" s="83">
        <v>21.8</v>
      </c>
      <c r="E167" s="83">
        <v>15</v>
      </c>
      <c r="F167" s="99">
        <f>E167/D167</f>
        <v>0.6880733944954128</v>
      </c>
    </row>
    <row r="168" spans="1:6" ht="26.25" customHeight="1">
      <c r="A168" s="196" t="s">
        <v>233</v>
      </c>
      <c r="B168" s="197" t="s">
        <v>99</v>
      </c>
      <c r="C168" s="83" t="s">
        <v>33</v>
      </c>
      <c r="D168" s="83">
        <v>96.2</v>
      </c>
      <c r="E168" s="83">
        <v>94.7</v>
      </c>
      <c r="F168" s="99">
        <f>E168/D168</f>
        <v>0.9844074844074844</v>
      </c>
    </row>
    <row r="169" spans="1:6" ht="39.75" customHeight="1">
      <c r="A169" s="292" t="s">
        <v>234</v>
      </c>
      <c r="B169" s="198" t="s">
        <v>220</v>
      </c>
      <c r="C169" s="83" t="s">
        <v>33</v>
      </c>
      <c r="D169" s="83">
        <v>76.1</v>
      </c>
      <c r="E169" s="83">
        <v>76.2</v>
      </c>
      <c r="F169" s="99">
        <f>E169/D169</f>
        <v>1.0013140604467807</v>
      </c>
    </row>
    <row r="170" spans="1:6" ht="16.5" customHeight="1">
      <c r="A170" s="293"/>
      <c r="B170" s="286" t="s">
        <v>85</v>
      </c>
      <c r="C170" s="287"/>
      <c r="D170" s="287"/>
      <c r="E170" s="287"/>
      <c r="F170" s="288"/>
    </row>
    <row r="171" spans="1:6" ht="13.5" customHeight="1">
      <c r="A171" s="293"/>
      <c r="B171" s="198" t="s">
        <v>41</v>
      </c>
      <c r="C171" s="83" t="s">
        <v>33</v>
      </c>
      <c r="D171" s="259">
        <v>100</v>
      </c>
      <c r="E171" s="83">
        <v>100</v>
      </c>
      <c r="F171" s="99">
        <f>E171/D171</f>
        <v>1</v>
      </c>
    </row>
    <row r="172" spans="1:6" ht="12.75" customHeight="1">
      <c r="A172" s="293"/>
      <c r="B172" s="198" t="s">
        <v>42</v>
      </c>
      <c r="C172" s="83" t="s">
        <v>33</v>
      </c>
      <c r="D172" s="259">
        <v>89.7</v>
      </c>
      <c r="E172" s="83">
        <v>86.8</v>
      </c>
      <c r="F172" s="99">
        <f>E172/D172</f>
        <v>0.967670011148272</v>
      </c>
    </row>
    <row r="173" spans="1:6" ht="12" customHeight="1">
      <c r="A173" s="293"/>
      <c r="B173" s="198" t="s">
        <v>43</v>
      </c>
      <c r="C173" s="83" t="s">
        <v>33</v>
      </c>
      <c r="D173" s="259">
        <v>62.4</v>
      </c>
      <c r="E173" s="83">
        <v>62.3</v>
      </c>
      <c r="F173" s="99">
        <f>E173/D173</f>
        <v>0.9983974358974359</v>
      </c>
    </row>
    <row r="174" spans="1:6" ht="11.25" customHeight="1">
      <c r="A174" s="293"/>
      <c r="B174" s="198" t="s">
        <v>44</v>
      </c>
      <c r="C174" s="83" t="s">
        <v>45</v>
      </c>
      <c r="D174" s="259">
        <v>54.1</v>
      </c>
      <c r="E174" s="83">
        <v>53.9</v>
      </c>
      <c r="F174" s="99">
        <f>E174/D174</f>
        <v>0.9963031423290203</v>
      </c>
    </row>
    <row r="175" spans="1:6" ht="15" customHeight="1">
      <c r="A175" s="195" t="s">
        <v>235</v>
      </c>
      <c r="B175" s="192" t="s">
        <v>100</v>
      </c>
      <c r="C175" s="163" t="s">
        <v>3</v>
      </c>
      <c r="D175" s="205" t="s">
        <v>414</v>
      </c>
      <c r="E175" s="205" t="s">
        <v>413</v>
      </c>
      <c r="F175" s="106">
        <v>0.609</v>
      </c>
    </row>
    <row r="176" spans="1:6" ht="27.75" customHeight="1">
      <c r="A176" s="195" t="s">
        <v>236</v>
      </c>
      <c r="B176" s="198" t="s">
        <v>101</v>
      </c>
      <c r="C176" s="83" t="s">
        <v>3</v>
      </c>
      <c r="D176" s="83">
        <v>0</v>
      </c>
      <c r="E176" s="83">
        <v>0</v>
      </c>
      <c r="F176" s="99"/>
    </row>
    <row r="177" spans="1:6" ht="27.75" customHeight="1">
      <c r="A177" s="195" t="s">
        <v>237</v>
      </c>
      <c r="B177" s="198" t="s">
        <v>102</v>
      </c>
      <c r="C177" s="83" t="s">
        <v>34</v>
      </c>
      <c r="D177" s="83">
        <v>0.92</v>
      </c>
      <c r="E177" s="83">
        <v>0.23</v>
      </c>
      <c r="F177" s="99">
        <f>E177/D177</f>
        <v>0.25</v>
      </c>
    </row>
    <row r="178" spans="1:6" ht="27" customHeight="1">
      <c r="A178" s="195" t="s">
        <v>255</v>
      </c>
      <c r="B178" s="198" t="s">
        <v>256</v>
      </c>
      <c r="C178" s="83" t="s">
        <v>34</v>
      </c>
      <c r="D178" s="83">
        <v>0</v>
      </c>
      <c r="E178" s="83">
        <v>0</v>
      </c>
      <c r="F178" s="99"/>
    </row>
    <row r="179" spans="1:6" ht="24" customHeight="1">
      <c r="A179" s="199"/>
      <c r="B179" s="104"/>
      <c r="C179" s="200"/>
      <c r="D179" s="200"/>
      <c r="E179" s="200"/>
      <c r="F179" s="200"/>
    </row>
    <row r="180" spans="1:6" ht="12.75">
      <c r="A180" s="199"/>
      <c r="B180" s="104"/>
      <c r="C180" s="200"/>
      <c r="D180" s="200"/>
      <c r="E180" s="200"/>
      <c r="F180" s="200"/>
    </row>
    <row r="181" ht="12.75">
      <c r="A181" s="39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7:F87"/>
    <mergeCell ref="A91:F91"/>
    <mergeCell ref="A92:A104"/>
    <mergeCell ref="A76:A79"/>
    <mergeCell ref="B77:F77"/>
    <mergeCell ref="A75:F75"/>
    <mergeCell ref="B54:F54"/>
    <mergeCell ref="B121:F121"/>
    <mergeCell ref="A121:A124"/>
    <mergeCell ref="B106:F106"/>
    <mergeCell ref="A105:A111"/>
    <mergeCell ref="A115:F115"/>
    <mergeCell ref="A116:A120"/>
    <mergeCell ref="B117:F117"/>
    <mergeCell ref="A80:A86"/>
    <mergeCell ref="B93:F93"/>
    <mergeCell ref="A143:A157"/>
    <mergeCell ref="B170:F170"/>
    <mergeCell ref="A162:F162"/>
    <mergeCell ref="A169:A174"/>
    <mergeCell ref="A125:F125"/>
    <mergeCell ref="A126:A142"/>
    <mergeCell ref="B127:F127"/>
    <mergeCell ref="A160:F160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1"/>
  <sheetViews>
    <sheetView view="pageBreakPreview" zoomScale="90" zoomScaleSheetLayoutView="90" zoomScalePageLayoutView="0" workbookViewId="0" topLeftCell="A45">
      <selection activeCell="B65" sqref="B65"/>
    </sheetView>
  </sheetViews>
  <sheetFormatPr defaultColWidth="9.00390625" defaultRowHeight="12.75" outlineLevelRow="1"/>
  <cols>
    <col min="1" max="1" width="50.25390625" style="70" customWidth="1"/>
    <col min="2" max="2" width="14.625" style="71" customWidth="1"/>
    <col min="3" max="3" width="18.00390625" style="72" customWidth="1"/>
    <col min="4" max="4" width="20.125" style="72" customWidth="1"/>
    <col min="5" max="5" width="9.125" style="76" customWidth="1"/>
    <col min="6" max="6" width="15.25390625" style="211" customWidth="1"/>
    <col min="7" max="16384" width="9.125" style="76" customWidth="1"/>
  </cols>
  <sheetData>
    <row r="1" spans="1:4" ht="15.75">
      <c r="A1" s="74"/>
      <c r="B1" s="75"/>
      <c r="C1" s="345" t="s">
        <v>103</v>
      </c>
      <c r="D1" s="345"/>
    </row>
    <row r="2" spans="1:4" ht="15.75" customHeight="1">
      <c r="A2" s="74"/>
      <c r="B2" s="75"/>
      <c r="C2" s="73"/>
      <c r="D2" s="73"/>
    </row>
    <row r="3" spans="1:4" ht="15.75">
      <c r="A3" s="347" t="s">
        <v>104</v>
      </c>
      <c r="B3" s="347"/>
      <c r="C3" s="348"/>
      <c r="D3" s="348"/>
    </row>
    <row r="4" spans="1:4" ht="15.75" customHeight="1">
      <c r="A4" s="348"/>
      <c r="B4" s="348"/>
      <c r="C4" s="348"/>
      <c r="D4" s="348"/>
    </row>
    <row r="5" spans="1:6" s="152" customFormat="1" ht="39.75" customHeight="1">
      <c r="A5" s="346" t="s">
        <v>361</v>
      </c>
      <c r="B5" s="346"/>
      <c r="C5" s="346"/>
      <c r="D5" s="346"/>
      <c r="F5" s="212"/>
    </row>
    <row r="6" spans="1:6" s="152" customFormat="1" ht="43.5" customHeight="1">
      <c r="A6" s="344" t="s">
        <v>357</v>
      </c>
      <c r="B6" s="344"/>
      <c r="C6" s="344"/>
      <c r="D6" s="344"/>
      <c r="F6" s="212"/>
    </row>
    <row r="7" spans="1:6" s="152" customFormat="1" ht="21" customHeight="1">
      <c r="A7" s="153" t="s">
        <v>358</v>
      </c>
      <c r="B7" s="154" t="s">
        <v>342</v>
      </c>
      <c r="C7" s="153" t="s">
        <v>359</v>
      </c>
      <c r="D7" s="123"/>
      <c r="F7" s="212"/>
    </row>
    <row r="8" spans="1:6" s="152" customFormat="1" ht="21" customHeight="1">
      <c r="A8" s="155" t="s">
        <v>344</v>
      </c>
      <c r="B8" s="156"/>
      <c r="C8" s="156" t="s">
        <v>360</v>
      </c>
      <c r="D8" s="151"/>
      <c r="F8" s="212"/>
    </row>
    <row r="9" spans="1:6" s="152" customFormat="1" ht="21" customHeight="1">
      <c r="A9" s="124" t="s">
        <v>345</v>
      </c>
      <c r="B9" s="124"/>
      <c r="C9" s="124"/>
      <c r="D9" s="124"/>
      <c r="F9" s="212"/>
    </row>
    <row r="10" spans="1:6" s="152" customFormat="1" ht="15.75">
      <c r="A10" s="349" t="s">
        <v>408</v>
      </c>
      <c r="B10" s="349"/>
      <c r="C10" s="349"/>
      <c r="D10" s="349"/>
      <c r="F10" s="212"/>
    </row>
    <row r="11" spans="1:4" ht="15.75">
      <c r="A11" s="59"/>
      <c r="B11" s="145"/>
      <c r="C11" s="146"/>
      <c r="D11" s="146"/>
    </row>
    <row r="12" spans="1:4" ht="45.75" customHeight="1">
      <c r="A12" s="62"/>
      <c r="B12" s="63" t="s">
        <v>82</v>
      </c>
      <c r="C12" s="64" t="s">
        <v>105</v>
      </c>
      <c r="D12" s="65" t="s">
        <v>192</v>
      </c>
    </row>
    <row r="13" spans="1:4" ht="25.5">
      <c r="A13" s="66" t="s">
        <v>154</v>
      </c>
      <c r="B13" s="67" t="s">
        <v>18</v>
      </c>
      <c r="C13" s="81">
        <v>4182272.68</v>
      </c>
      <c r="D13" s="80">
        <v>0.95</v>
      </c>
    </row>
    <row r="14" spans="1:4" ht="15.75">
      <c r="A14" s="68" t="s">
        <v>107</v>
      </c>
      <c r="B14" s="58" t="s">
        <v>3</v>
      </c>
      <c r="C14" s="81">
        <v>398.1</v>
      </c>
      <c r="D14" s="80">
        <v>0.97</v>
      </c>
    </row>
    <row r="15" spans="1:4" ht="15.75">
      <c r="A15" s="68" t="s">
        <v>108</v>
      </c>
      <c r="B15" s="58" t="s">
        <v>46</v>
      </c>
      <c r="C15" s="81">
        <v>0</v>
      </c>
      <c r="D15" s="80">
        <v>0</v>
      </c>
    </row>
    <row r="16" spans="1:4" ht="15.75">
      <c r="A16" s="66" t="s">
        <v>109</v>
      </c>
      <c r="B16" s="67" t="s">
        <v>17</v>
      </c>
      <c r="C16" s="81">
        <v>54237.36</v>
      </c>
      <c r="D16" s="80">
        <v>1.09</v>
      </c>
    </row>
    <row r="17" spans="1:4" ht="38.25">
      <c r="A17" s="66" t="s">
        <v>106</v>
      </c>
      <c r="B17" s="67" t="s">
        <v>400</v>
      </c>
      <c r="C17" s="147" t="s">
        <v>411</v>
      </c>
      <c r="D17" s="80" t="s">
        <v>412</v>
      </c>
    </row>
    <row r="18" spans="1:4" ht="15.75">
      <c r="A18" s="69" t="s">
        <v>399</v>
      </c>
      <c r="B18" s="58"/>
      <c r="C18" s="81"/>
      <c r="D18" s="80"/>
    </row>
    <row r="19" spans="1:4" ht="15.75" hidden="1" outlineLevel="1">
      <c r="A19" s="69"/>
      <c r="B19" s="58"/>
      <c r="C19" s="81"/>
      <c r="D19" s="80"/>
    </row>
    <row r="20" spans="1:4" ht="15.75" hidden="1" outlineLevel="1">
      <c r="A20" s="68"/>
      <c r="B20" s="58"/>
      <c r="C20" s="81"/>
      <c r="D20" s="80"/>
    </row>
    <row r="21" spans="1:4" ht="15.75" collapsed="1">
      <c r="A21" s="68" t="s">
        <v>182</v>
      </c>
      <c r="B21" s="58" t="s">
        <v>18</v>
      </c>
      <c r="C21" s="81"/>
      <c r="D21" s="80"/>
    </row>
    <row r="22" spans="1:4" ht="15.75">
      <c r="A22" s="68" t="s">
        <v>160</v>
      </c>
      <c r="B22" s="58"/>
      <c r="C22" s="81">
        <v>2683718</v>
      </c>
      <c r="D22" s="80">
        <v>1.28</v>
      </c>
    </row>
    <row r="23" spans="1:4" ht="21" customHeight="1">
      <c r="A23" s="68" t="s">
        <v>161</v>
      </c>
      <c r="B23" s="58"/>
      <c r="C23" s="81">
        <v>2541792</v>
      </c>
      <c r="D23" s="80">
        <v>1.13</v>
      </c>
    </row>
    <row r="24" spans="1:4" ht="18.75" customHeight="1">
      <c r="A24" s="68" t="s">
        <v>221</v>
      </c>
      <c r="B24" s="58"/>
      <c r="C24" s="81"/>
      <c r="D24" s="80"/>
    </row>
    <row r="25" spans="1:4" ht="16.5" customHeight="1">
      <c r="A25" s="68" t="s">
        <v>222</v>
      </c>
      <c r="B25" s="58"/>
      <c r="C25" s="81">
        <v>44535</v>
      </c>
      <c r="D25" s="80">
        <v>0.5</v>
      </c>
    </row>
    <row r="26" spans="1:4" ht="34.5" customHeight="1">
      <c r="A26" s="68" t="s">
        <v>162</v>
      </c>
      <c r="B26" s="58" t="s">
        <v>18</v>
      </c>
      <c r="C26" s="81">
        <v>-209235.53</v>
      </c>
      <c r="D26" s="80">
        <v>-19.5</v>
      </c>
    </row>
    <row r="27" spans="1:4" ht="15.75">
      <c r="A27" s="68" t="s">
        <v>166</v>
      </c>
      <c r="B27" s="58" t="s">
        <v>18</v>
      </c>
      <c r="C27" s="81">
        <v>58900</v>
      </c>
      <c r="D27" s="80">
        <v>0.65</v>
      </c>
    </row>
    <row r="28" spans="3:4" ht="15.75">
      <c r="C28" s="77"/>
      <c r="D28" s="77"/>
    </row>
    <row r="29" spans="1:4" ht="15.75">
      <c r="A29" s="347" t="s">
        <v>104</v>
      </c>
      <c r="B29" s="347"/>
      <c r="C29" s="348"/>
      <c r="D29" s="348"/>
    </row>
    <row r="30" spans="1:4" ht="15.75">
      <c r="A30" s="348"/>
      <c r="B30" s="348"/>
      <c r="C30" s="348"/>
      <c r="D30" s="348"/>
    </row>
    <row r="31" spans="1:6" s="152" customFormat="1" ht="21" customHeight="1">
      <c r="A31" s="351" t="s">
        <v>362</v>
      </c>
      <c r="B31" s="351"/>
      <c r="C31" s="351"/>
      <c r="D31" s="351"/>
      <c r="F31" s="212"/>
    </row>
    <row r="32" spans="1:6" s="152" customFormat="1" ht="34.5" customHeight="1">
      <c r="A32" s="344" t="s">
        <v>363</v>
      </c>
      <c r="B32" s="344"/>
      <c r="C32" s="344"/>
      <c r="D32" s="344"/>
      <c r="F32" s="212"/>
    </row>
    <row r="33" spans="1:6" s="152" customFormat="1" ht="21" customHeight="1">
      <c r="A33" s="150" t="s">
        <v>364</v>
      </c>
      <c r="B33" s="123" t="s">
        <v>342</v>
      </c>
      <c r="C33" s="150" t="s">
        <v>365</v>
      </c>
      <c r="D33" s="123"/>
      <c r="F33" s="212"/>
    </row>
    <row r="34" spans="1:6" s="152" customFormat="1" ht="24.75" customHeight="1">
      <c r="A34" s="124" t="s">
        <v>344</v>
      </c>
      <c r="B34" s="151"/>
      <c r="C34" s="151" t="s">
        <v>366</v>
      </c>
      <c r="D34" s="151"/>
      <c r="F34" s="212"/>
    </row>
    <row r="35" spans="1:6" s="152" customFormat="1" ht="21" customHeight="1">
      <c r="A35" s="124" t="s">
        <v>345</v>
      </c>
      <c r="B35" s="124"/>
      <c r="C35" s="124"/>
      <c r="D35" s="124"/>
      <c r="F35" s="212"/>
    </row>
    <row r="36" spans="1:6" s="152" customFormat="1" ht="15.75">
      <c r="A36" s="349" t="s">
        <v>408</v>
      </c>
      <c r="B36" s="349"/>
      <c r="C36" s="349"/>
      <c r="D36" s="349"/>
      <c r="F36" s="212"/>
    </row>
    <row r="37" spans="1:4" ht="9.75" customHeight="1">
      <c r="A37" s="59"/>
      <c r="B37" s="60"/>
      <c r="C37" s="61"/>
      <c r="D37" s="61"/>
    </row>
    <row r="38" spans="1:4" ht="50.25" customHeight="1">
      <c r="A38" s="62"/>
      <c r="B38" s="63" t="s">
        <v>82</v>
      </c>
      <c r="C38" s="64" t="s">
        <v>105</v>
      </c>
      <c r="D38" s="65" t="s">
        <v>192</v>
      </c>
    </row>
    <row r="39" spans="1:4" ht="25.5">
      <c r="A39" s="66" t="s">
        <v>154</v>
      </c>
      <c r="B39" s="67" t="s">
        <v>18</v>
      </c>
      <c r="C39" s="81">
        <v>948793</v>
      </c>
      <c r="D39" s="85">
        <v>0.98</v>
      </c>
    </row>
    <row r="40" spans="1:4" ht="15.75">
      <c r="A40" s="68" t="s">
        <v>107</v>
      </c>
      <c r="B40" s="58" t="s">
        <v>3</v>
      </c>
      <c r="C40" s="79">
        <v>563</v>
      </c>
      <c r="D40" s="85">
        <v>0.98</v>
      </c>
    </row>
    <row r="41" spans="1:4" ht="15.75">
      <c r="A41" s="68" t="s">
        <v>108</v>
      </c>
      <c r="B41" s="58" t="s">
        <v>46</v>
      </c>
      <c r="C41" s="79">
        <v>0</v>
      </c>
      <c r="D41" s="85">
        <v>0</v>
      </c>
    </row>
    <row r="42" spans="1:4" ht="15.75">
      <c r="A42" s="66" t="s">
        <v>109</v>
      </c>
      <c r="B42" s="67" t="s">
        <v>17</v>
      </c>
      <c r="C42" s="81">
        <v>41649</v>
      </c>
      <c r="D42" s="85">
        <v>1.27</v>
      </c>
    </row>
    <row r="43" spans="1:4" ht="38.25">
      <c r="A43" s="66" t="s">
        <v>106</v>
      </c>
      <c r="B43" s="67" t="s">
        <v>320</v>
      </c>
      <c r="C43" s="79">
        <v>324455</v>
      </c>
      <c r="D43" s="85">
        <v>0.95</v>
      </c>
    </row>
    <row r="44" spans="1:4" ht="15.75">
      <c r="A44" s="69" t="s">
        <v>321</v>
      </c>
      <c r="B44" s="58" t="s">
        <v>338</v>
      </c>
      <c r="C44" s="79">
        <v>404</v>
      </c>
      <c r="D44" s="85">
        <v>0.96</v>
      </c>
    </row>
    <row r="45" spans="1:4" ht="15.75">
      <c r="A45" s="68" t="s">
        <v>182</v>
      </c>
      <c r="B45" s="58" t="s">
        <v>18</v>
      </c>
      <c r="C45" s="101"/>
      <c r="D45" s="101"/>
    </row>
    <row r="46" spans="1:4" ht="15.75">
      <c r="A46" s="68" t="s">
        <v>160</v>
      </c>
      <c r="B46" s="58"/>
      <c r="C46" s="79">
        <v>280828</v>
      </c>
      <c r="D46" s="85">
        <v>1.3</v>
      </c>
    </row>
    <row r="47" spans="1:4" ht="15.75">
      <c r="A47" s="68" t="s">
        <v>161</v>
      </c>
      <c r="B47" s="58"/>
      <c r="C47" s="81">
        <v>492043</v>
      </c>
      <c r="D47" s="85">
        <v>0.85</v>
      </c>
    </row>
    <row r="48" spans="1:4" ht="15.75">
      <c r="A48" s="68" t="s">
        <v>221</v>
      </c>
      <c r="B48" s="58"/>
      <c r="C48" s="79"/>
      <c r="D48" s="79"/>
    </row>
    <row r="49" spans="1:4" ht="15.75">
      <c r="A49" s="68" t="s">
        <v>222</v>
      </c>
      <c r="B49" s="58" t="s">
        <v>18</v>
      </c>
      <c r="C49" s="81"/>
      <c r="D49" s="85">
        <v>0</v>
      </c>
    </row>
    <row r="50" spans="1:4" ht="15.75">
      <c r="A50" s="68" t="s">
        <v>162</v>
      </c>
      <c r="B50" s="58" t="s">
        <v>18</v>
      </c>
      <c r="C50" s="81">
        <v>100120</v>
      </c>
      <c r="D50" s="85">
        <v>1.02</v>
      </c>
    </row>
    <row r="51" spans="1:4" ht="15.75">
      <c r="A51" s="68" t="s">
        <v>166</v>
      </c>
      <c r="B51" s="58" t="s">
        <v>18</v>
      </c>
      <c r="C51" s="81">
        <v>130011</v>
      </c>
      <c r="D51" s="85">
        <v>3.13</v>
      </c>
    </row>
    <row r="52" spans="3:4" ht="15.75">
      <c r="C52" s="77"/>
      <c r="D52" s="77"/>
    </row>
    <row r="53" spans="1:4" ht="15.75">
      <c r="A53" s="347" t="s">
        <v>104</v>
      </c>
      <c r="B53" s="347"/>
      <c r="C53" s="348"/>
      <c r="D53" s="348"/>
    </row>
    <row r="54" spans="1:4" ht="15.75">
      <c r="A54" s="348"/>
      <c r="B54" s="348"/>
      <c r="C54" s="348"/>
      <c r="D54" s="348"/>
    </row>
    <row r="55" spans="1:6" s="152" customFormat="1" ht="21" customHeight="1">
      <c r="A55" s="350" t="s">
        <v>367</v>
      </c>
      <c r="B55" s="350"/>
      <c r="C55" s="350"/>
      <c r="D55" s="350"/>
      <c r="F55" s="212"/>
    </row>
    <row r="56" spans="1:6" s="152" customFormat="1" ht="42.75" customHeight="1">
      <c r="A56" s="344" t="s">
        <v>368</v>
      </c>
      <c r="B56" s="344"/>
      <c r="C56" s="344"/>
      <c r="D56" s="344"/>
      <c r="F56" s="212"/>
    </row>
    <row r="57" spans="1:6" s="152" customFormat="1" ht="6" customHeight="1">
      <c r="A57" s="351"/>
      <c r="B57" s="351"/>
      <c r="C57" s="351"/>
      <c r="D57" s="351"/>
      <c r="F57" s="212"/>
    </row>
    <row r="58" spans="1:6" s="152" customFormat="1" ht="21" customHeight="1">
      <c r="A58" s="150" t="s">
        <v>369</v>
      </c>
      <c r="B58" s="123" t="s">
        <v>342</v>
      </c>
      <c r="C58" s="150"/>
      <c r="D58" s="123"/>
      <c r="F58" s="212"/>
    </row>
    <row r="59" spans="1:6" s="152" customFormat="1" ht="21" customHeight="1">
      <c r="A59" s="124" t="s">
        <v>344</v>
      </c>
      <c r="B59" s="151"/>
      <c r="C59" s="151" t="s">
        <v>370</v>
      </c>
      <c r="D59" s="124"/>
      <c r="F59" s="212"/>
    </row>
    <row r="60" spans="1:6" s="152" customFormat="1" ht="21" customHeight="1">
      <c r="A60" s="124" t="s">
        <v>345</v>
      </c>
      <c r="B60" s="124"/>
      <c r="C60" s="124"/>
      <c r="D60" s="124"/>
      <c r="F60" s="212"/>
    </row>
    <row r="61" spans="1:6" s="152" customFormat="1" ht="15.75">
      <c r="A61" s="349" t="s">
        <v>410</v>
      </c>
      <c r="B61" s="349"/>
      <c r="C61" s="349"/>
      <c r="D61" s="349"/>
      <c r="F61" s="212"/>
    </row>
    <row r="62" spans="1:4" ht="67.5" customHeight="1">
      <c r="A62" s="62"/>
      <c r="B62" s="63" t="s">
        <v>82</v>
      </c>
      <c r="C62" s="115" t="s">
        <v>105</v>
      </c>
      <c r="D62" s="116" t="s">
        <v>192</v>
      </c>
    </row>
    <row r="63" spans="1:6" ht="25.5">
      <c r="A63" s="66" t="s">
        <v>154</v>
      </c>
      <c r="B63" s="67" t="s">
        <v>337</v>
      </c>
      <c r="C63" s="158">
        <v>1274200</v>
      </c>
      <c r="D63" s="80">
        <f>C63/F63</f>
        <v>1.082086383477419</v>
      </c>
      <c r="F63" s="250">
        <v>1177540</v>
      </c>
    </row>
    <row r="64" spans="1:6" ht="15.75">
      <c r="A64" s="68" t="s">
        <v>107</v>
      </c>
      <c r="B64" s="58" t="s">
        <v>3</v>
      </c>
      <c r="C64" s="158">
        <v>298</v>
      </c>
      <c r="D64" s="80">
        <f>C64/F64</f>
        <v>1.0033670033670035</v>
      </c>
      <c r="F64" s="250">
        <v>297</v>
      </c>
    </row>
    <row r="65" spans="1:6" ht="15.75">
      <c r="A65" s="68" t="s">
        <v>108</v>
      </c>
      <c r="B65" s="58" t="s">
        <v>46</v>
      </c>
      <c r="C65" s="158"/>
      <c r="D65" s="80"/>
      <c r="F65" s="250"/>
    </row>
    <row r="66" spans="1:6" ht="15.75">
      <c r="A66" s="66" t="s">
        <v>109</v>
      </c>
      <c r="B66" s="67" t="s">
        <v>17</v>
      </c>
      <c r="C66" s="158">
        <v>34100</v>
      </c>
      <c r="D66" s="80">
        <f>C66/F66</f>
        <v>1.0333333333333334</v>
      </c>
      <c r="F66" s="250">
        <v>33000</v>
      </c>
    </row>
    <row r="67" spans="1:6" ht="15.75" customHeight="1">
      <c r="A67" s="66" t="s">
        <v>106</v>
      </c>
      <c r="B67" s="67"/>
      <c r="C67" s="158"/>
      <c r="D67" s="80"/>
      <c r="F67" s="250"/>
    </row>
    <row r="68" spans="1:6" ht="15.75">
      <c r="A68" s="69" t="s">
        <v>301</v>
      </c>
      <c r="B68" s="58" t="s">
        <v>302</v>
      </c>
      <c r="C68" s="158">
        <v>70577</v>
      </c>
      <c r="D68" s="80">
        <f>C68/F68</f>
        <v>1.0620748811171974</v>
      </c>
      <c r="F68" s="250">
        <v>66452</v>
      </c>
    </row>
    <row r="69" spans="1:6" ht="15.75">
      <c r="A69" s="69"/>
      <c r="B69" s="58"/>
      <c r="C69" s="79"/>
      <c r="D69" s="80"/>
      <c r="F69" s="245"/>
    </row>
    <row r="70" spans="1:6" ht="15.75" customHeight="1">
      <c r="A70" s="68"/>
      <c r="B70" s="58"/>
      <c r="C70" s="79"/>
      <c r="D70" s="80"/>
      <c r="F70" s="245"/>
    </row>
    <row r="71" spans="1:6" ht="15.75">
      <c r="A71" s="68" t="s">
        <v>182</v>
      </c>
      <c r="B71" s="58" t="s">
        <v>18</v>
      </c>
      <c r="C71" s="79"/>
      <c r="D71" s="80"/>
      <c r="F71" s="245"/>
    </row>
    <row r="72" spans="1:6" ht="15.75">
      <c r="A72" s="68" t="s">
        <v>160</v>
      </c>
      <c r="B72" s="58"/>
      <c r="C72" s="81"/>
      <c r="D72" s="80"/>
      <c r="F72" s="244">
        <v>643653</v>
      </c>
    </row>
    <row r="73" spans="1:6" ht="15.75">
      <c r="A73" s="68" t="s">
        <v>161</v>
      </c>
      <c r="B73" s="58"/>
      <c r="C73" s="81"/>
      <c r="D73" s="80"/>
      <c r="F73" s="244">
        <v>23892</v>
      </c>
    </row>
    <row r="74" spans="1:6" ht="15.75">
      <c r="A74" s="68" t="s">
        <v>221</v>
      </c>
      <c r="B74" s="58"/>
      <c r="C74" s="79"/>
      <c r="D74" s="80"/>
      <c r="F74" s="245"/>
    </row>
    <row r="75" spans="1:6" ht="15.75">
      <c r="A75" s="68" t="s">
        <v>222</v>
      </c>
      <c r="B75" s="58"/>
      <c r="C75" s="81"/>
      <c r="D75" s="80"/>
      <c r="F75" s="244" t="s">
        <v>382</v>
      </c>
    </row>
    <row r="76" spans="1:6" ht="15.75">
      <c r="A76" s="68" t="s">
        <v>162</v>
      </c>
      <c r="B76" s="58" t="s">
        <v>18</v>
      </c>
      <c r="C76" s="81"/>
      <c r="D76" s="80"/>
      <c r="F76" s="244">
        <v>149180</v>
      </c>
    </row>
    <row r="77" spans="1:6" ht="15.75">
      <c r="A77" s="68" t="s">
        <v>166</v>
      </c>
      <c r="B77" s="58" t="s">
        <v>18</v>
      </c>
      <c r="C77" s="79"/>
      <c r="D77" s="80"/>
      <c r="F77" s="213"/>
    </row>
    <row r="78" ht="23.25" customHeight="1"/>
    <row r="79" spans="1:4" ht="15.75">
      <c r="A79" s="347" t="s">
        <v>104</v>
      </c>
      <c r="B79" s="347"/>
      <c r="C79" s="348"/>
      <c r="D79" s="348"/>
    </row>
    <row r="80" spans="1:4" ht="15.75">
      <c r="A80" s="348"/>
      <c r="B80" s="348"/>
      <c r="C80" s="348"/>
      <c r="D80" s="348"/>
    </row>
    <row r="81" spans="1:6" s="152" customFormat="1" ht="19.5" customHeight="1">
      <c r="A81" s="344" t="s">
        <v>351</v>
      </c>
      <c r="B81" s="344"/>
      <c r="C81" s="344"/>
      <c r="D81" s="344"/>
      <c r="F81" s="212"/>
    </row>
    <row r="82" spans="1:6" s="152" customFormat="1" ht="46.5" customHeight="1">
      <c r="A82" s="344" t="s">
        <v>352</v>
      </c>
      <c r="B82" s="344"/>
      <c r="C82" s="344"/>
      <c r="D82" s="344"/>
      <c r="F82" s="212"/>
    </row>
    <row r="83" spans="1:6" s="152" customFormat="1" ht="21" customHeight="1">
      <c r="A83" s="150" t="s">
        <v>353</v>
      </c>
      <c r="B83" s="123" t="s">
        <v>342</v>
      </c>
      <c r="C83" s="150" t="s">
        <v>354</v>
      </c>
      <c r="D83" s="123"/>
      <c r="F83" s="212"/>
    </row>
    <row r="84" spans="1:6" s="152" customFormat="1" ht="21" customHeight="1">
      <c r="A84" s="124" t="s">
        <v>344</v>
      </c>
      <c r="B84" s="151"/>
      <c r="C84" s="151" t="s">
        <v>355</v>
      </c>
      <c r="D84" s="151"/>
      <c r="F84" s="212"/>
    </row>
    <row r="85" spans="1:6" s="152" customFormat="1" ht="21" customHeight="1">
      <c r="A85" s="124" t="s">
        <v>356</v>
      </c>
      <c r="B85" s="124"/>
      <c r="C85" s="124" t="s">
        <v>381</v>
      </c>
      <c r="D85" s="124"/>
      <c r="F85" s="212"/>
    </row>
    <row r="86" spans="1:6" s="152" customFormat="1" ht="15.75">
      <c r="A86" s="349" t="s">
        <v>410</v>
      </c>
      <c r="B86" s="349"/>
      <c r="C86" s="349"/>
      <c r="D86" s="349"/>
      <c r="F86" s="212"/>
    </row>
    <row r="87" spans="1:4" ht="8.25" customHeight="1">
      <c r="A87" s="59"/>
      <c r="B87" s="60"/>
      <c r="C87" s="61"/>
      <c r="D87" s="61"/>
    </row>
    <row r="88" spans="1:4" ht="47.25">
      <c r="A88" s="62"/>
      <c r="B88" s="63" t="s">
        <v>82</v>
      </c>
      <c r="C88" s="64" t="s">
        <v>105</v>
      </c>
      <c r="D88" s="65" t="s">
        <v>192</v>
      </c>
    </row>
    <row r="89" spans="1:6" ht="25.5">
      <c r="A89" s="66" t="s">
        <v>154</v>
      </c>
      <c r="B89" s="67" t="s">
        <v>18</v>
      </c>
      <c r="C89" s="148">
        <v>1155195</v>
      </c>
      <c r="D89" s="80">
        <v>1.29</v>
      </c>
      <c r="F89" s="281"/>
    </row>
    <row r="90" spans="1:4" ht="15.75">
      <c r="A90" s="68" t="s">
        <v>107</v>
      </c>
      <c r="B90" s="58" t="s">
        <v>3</v>
      </c>
      <c r="C90" s="148">
        <v>218</v>
      </c>
      <c r="D90" s="80">
        <v>1.14</v>
      </c>
    </row>
    <row r="91" spans="1:4" ht="15.75">
      <c r="A91" s="68" t="s">
        <v>108</v>
      </c>
      <c r="B91" s="58" t="s">
        <v>46</v>
      </c>
      <c r="C91" s="148">
        <v>25</v>
      </c>
      <c r="D91" s="80">
        <v>0.247</v>
      </c>
    </row>
    <row r="92" spans="1:4" ht="15.75">
      <c r="A92" s="66" t="s">
        <v>109</v>
      </c>
      <c r="B92" s="67" t="s">
        <v>17</v>
      </c>
      <c r="C92" s="148">
        <v>35586</v>
      </c>
      <c r="D92" s="80">
        <v>1.0564</v>
      </c>
    </row>
    <row r="93" spans="1:4" ht="38.25">
      <c r="A93" s="66" t="s">
        <v>106</v>
      </c>
      <c r="B93" s="67"/>
      <c r="C93" s="148"/>
      <c r="D93" s="80"/>
    </row>
    <row r="94" spans="1:4" ht="15.75">
      <c r="A94" s="69" t="s">
        <v>316</v>
      </c>
      <c r="B94" s="58" t="s">
        <v>319</v>
      </c>
      <c r="C94" s="148">
        <v>5891.09</v>
      </c>
      <c r="D94" s="80">
        <v>0.9116</v>
      </c>
    </row>
    <row r="95" spans="1:4" ht="15.75">
      <c r="A95" s="69" t="s">
        <v>317</v>
      </c>
      <c r="B95" s="58" t="s">
        <v>302</v>
      </c>
      <c r="C95" s="148">
        <v>11747.46</v>
      </c>
      <c r="D95" s="80">
        <v>0.8869</v>
      </c>
    </row>
    <row r="96" spans="1:4" ht="15.75">
      <c r="A96" s="68" t="s">
        <v>318</v>
      </c>
      <c r="B96" s="58" t="s">
        <v>302</v>
      </c>
      <c r="C96" s="148"/>
      <c r="D96" s="80"/>
    </row>
    <row r="97" spans="1:4" ht="15.75">
      <c r="A97" s="68" t="s">
        <v>182</v>
      </c>
      <c r="B97" s="58" t="s">
        <v>18</v>
      </c>
      <c r="C97" s="148"/>
      <c r="D97" s="80"/>
    </row>
    <row r="98" spans="1:4" ht="15.75">
      <c r="A98" s="68" t="s">
        <v>160</v>
      </c>
      <c r="B98" s="58"/>
      <c r="C98" s="148">
        <v>208527</v>
      </c>
      <c r="D98" s="80">
        <v>0.5703</v>
      </c>
    </row>
    <row r="99" spans="1:4" ht="15.75">
      <c r="A99" s="68" t="s">
        <v>161</v>
      </c>
      <c r="B99" s="58"/>
      <c r="C99" s="148">
        <v>229446</v>
      </c>
      <c r="D99" s="80">
        <v>0.5965</v>
      </c>
    </row>
    <row r="100" spans="1:4" ht="15.75">
      <c r="A100" s="68" t="s">
        <v>221</v>
      </c>
      <c r="B100" s="58"/>
      <c r="C100" s="148"/>
      <c r="D100" s="80"/>
    </row>
    <row r="101" spans="1:4" ht="15.75">
      <c r="A101" s="68" t="s">
        <v>222</v>
      </c>
      <c r="B101" s="58"/>
      <c r="C101" s="148">
        <v>3056.7</v>
      </c>
      <c r="D101" s="80">
        <v>1.0833</v>
      </c>
    </row>
    <row r="102" spans="1:4" ht="15.75">
      <c r="A102" s="68" t="s">
        <v>162</v>
      </c>
      <c r="B102" s="58" t="s">
        <v>18</v>
      </c>
      <c r="C102" s="148">
        <v>6428</v>
      </c>
      <c r="D102" s="80">
        <v>0.626</v>
      </c>
    </row>
    <row r="103" spans="1:4" ht="15.75">
      <c r="A103" s="68" t="s">
        <v>166</v>
      </c>
      <c r="B103" s="58" t="s">
        <v>18</v>
      </c>
      <c r="C103" s="82">
        <v>22652.3</v>
      </c>
      <c r="D103" s="80">
        <v>0.3994</v>
      </c>
    </row>
    <row r="105" spans="1:4" ht="15.75" hidden="1">
      <c r="A105" s="352" t="s">
        <v>104</v>
      </c>
      <c r="B105" s="352"/>
      <c r="C105" s="352"/>
      <c r="D105" s="352"/>
    </row>
    <row r="106" spans="1:4" ht="15.75" hidden="1">
      <c r="A106" s="352"/>
      <c r="B106" s="352"/>
      <c r="C106" s="352"/>
      <c r="D106" s="352"/>
    </row>
    <row r="107" spans="1:4" ht="32.25" customHeight="1" hidden="1">
      <c r="A107" s="353" t="s">
        <v>339</v>
      </c>
      <c r="B107" s="353"/>
      <c r="C107" s="353"/>
      <c r="D107" s="353"/>
    </row>
    <row r="108" spans="1:4" ht="39" customHeight="1" hidden="1">
      <c r="A108" s="344" t="s">
        <v>340</v>
      </c>
      <c r="B108" s="344"/>
      <c r="C108" s="344"/>
      <c r="D108" s="344"/>
    </row>
    <row r="109" spans="1:4" ht="15.75" hidden="1">
      <c r="A109" s="122" t="s">
        <v>341</v>
      </c>
      <c r="B109" s="123" t="s">
        <v>342</v>
      </c>
      <c r="C109" s="122" t="s">
        <v>343</v>
      </c>
      <c r="D109" s="123"/>
    </row>
    <row r="110" spans="1:4" ht="15.75" hidden="1">
      <c r="A110" s="124" t="s">
        <v>344</v>
      </c>
      <c r="B110" s="151" t="s">
        <v>371</v>
      </c>
      <c r="C110" s="151"/>
      <c r="D110" s="124"/>
    </row>
    <row r="111" spans="1:4" ht="15.75" hidden="1">
      <c r="A111" s="124" t="s">
        <v>345</v>
      </c>
      <c r="B111" s="124"/>
      <c r="C111" s="124"/>
      <c r="D111" s="124"/>
    </row>
    <row r="112" spans="1:4" ht="15.75" hidden="1">
      <c r="A112" s="343" t="s">
        <v>350</v>
      </c>
      <c r="B112" s="343"/>
      <c r="C112" s="343"/>
      <c r="D112" s="343"/>
    </row>
    <row r="113" spans="1:4" ht="47.25" hidden="1">
      <c r="A113" s="125"/>
      <c r="B113" s="126" t="s">
        <v>82</v>
      </c>
      <c r="C113" s="127" t="s">
        <v>105</v>
      </c>
      <c r="D113" s="128" t="s">
        <v>192</v>
      </c>
    </row>
    <row r="114" spans="1:4" ht="25.5" hidden="1">
      <c r="A114" s="129" t="s">
        <v>154</v>
      </c>
      <c r="B114" s="130" t="s">
        <v>346</v>
      </c>
      <c r="C114" s="149"/>
      <c r="D114" s="131"/>
    </row>
    <row r="115" spans="1:4" ht="15.75" hidden="1">
      <c r="A115" s="132" t="s">
        <v>107</v>
      </c>
      <c r="B115" s="133" t="s">
        <v>3</v>
      </c>
      <c r="C115" s="149"/>
      <c r="D115" s="134"/>
    </row>
    <row r="116" spans="1:4" ht="15.75" hidden="1">
      <c r="A116" s="132" t="s">
        <v>108</v>
      </c>
      <c r="B116" s="133" t="s">
        <v>46</v>
      </c>
      <c r="C116" s="149"/>
      <c r="D116" s="134"/>
    </row>
    <row r="117" spans="1:4" ht="15.75" hidden="1">
      <c r="A117" s="129" t="s">
        <v>109</v>
      </c>
      <c r="B117" s="130" t="s">
        <v>17</v>
      </c>
      <c r="C117" s="149"/>
      <c r="D117" s="134"/>
    </row>
    <row r="118" spans="1:4" ht="38.25" hidden="1">
      <c r="A118" s="129" t="s">
        <v>106</v>
      </c>
      <c r="B118" s="130"/>
      <c r="C118" s="149"/>
      <c r="D118" s="134"/>
    </row>
    <row r="119" spans="1:4" ht="15.75" hidden="1">
      <c r="A119" s="132"/>
      <c r="B119" s="133"/>
      <c r="C119" s="149"/>
      <c r="D119" s="134"/>
    </row>
    <row r="120" spans="1:4" ht="15.75" hidden="1">
      <c r="A120" s="132"/>
      <c r="B120" s="133"/>
      <c r="C120" s="149"/>
      <c r="D120" s="134"/>
    </row>
    <row r="121" spans="1:4" ht="15.75" hidden="1">
      <c r="A121" s="132"/>
      <c r="B121" s="133"/>
      <c r="C121" s="149"/>
      <c r="D121" s="134"/>
    </row>
    <row r="122" spans="1:4" ht="15.75" hidden="1">
      <c r="A122" s="132" t="s">
        <v>182</v>
      </c>
      <c r="B122" s="133" t="s">
        <v>18</v>
      </c>
      <c r="C122" s="149"/>
      <c r="D122" s="134"/>
    </row>
    <row r="123" spans="1:4" ht="15.75" hidden="1">
      <c r="A123" s="132" t="s">
        <v>160</v>
      </c>
      <c r="B123" s="133"/>
      <c r="C123" s="149"/>
      <c r="D123" s="134"/>
    </row>
    <row r="124" spans="1:4" ht="15.75" hidden="1">
      <c r="A124" s="132" t="s">
        <v>161</v>
      </c>
      <c r="B124" s="133"/>
      <c r="C124" s="149"/>
      <c r="D124" s="134"/>
    </row>
    <row r="125" spans="1:4" ht="15.75" hidden="1">
      <c r="A125" s="132" t="s">
        <v>221</v>
      </c>
      <c r="B125" s="133"/>
      <c r="C125" s="149"/>
      <c r="D125" s="134"/>
    </row>
    <row r="126" spans="1:4" ht="15.75" hidden="1">
      <c r="A126" s="132" t="s">
        <v>222</v>
      </c>
      <c r="B126" s="133"/>
      <c r="C126" s="149"/>
      <c r="D126" s="134"/>
    </row>
    <row r="127" spans="1:4" ht="15.75" hidden="1">
      <c r="A127" s="132" t="s">
        <v>162</v>
      </c>
      <c r="B127" s="133" t="s">
        <v>18</v>
      </c>
      <c r="C127" s="149"/>
      <c r="D127" s="134"/>
    </row>
    <row r="128" spans="1:4" ht="27" customHeight="1">
      <c r="A128" s="354" t="s">
        <v>401</v>
      </c>
      <c r="B128" s="354"/>
      <c r="C128" s="355"/>
      <c r="D128" s="355"/>
    </row>
    <row r="129" spans="1:4" ht="7.5" customHeight="1">
      <c r="A129" s="355"/>
      <c r="B129" s="355"/>
      <c r="C129" s="355"/>
      <c r="D129" s="355"/>
    </row>
    <row r="130" spans="1:4" ht="15.75">
      <c r="A130" s="344" t="s">
        <v>339</v>
      </c>
      <c r="B130" s="344"/>
      <c r="C130" s="344"/>
      <c r="D130" s="344"/>
    </row>
    <row r="131" spans="1:4" ht="15.75">
      <c r="A131" s="344" t="s">
        <v>402</v>
      </c>
      <c r="B131" s="344"/>
      <c r="C131" s="344"/>
      <c r="D131" s="344"/>
    </row>
    <row r="132" spans="1:4" ht="15.75">
      <c r="A132" s="150" t="s">
        <v>403</v>
      </c>
      <c r="B132" s="123" t="s">
        <v>342</v>
      </c>
      <c r="C132" s="153" t="s">
        <v>343</v>
      </c>
      <c r="D132" s="123"/>
    </row>
    <row r="133" spans="1:4" ht="15.75">
      <c r="A133" s="124" t="s">
        <v>344</v>
      </c>
      <c r="B133" s="151"/>
      <c r="C133" s="151" t="s">
        <v>371</v>
      </c>
      <c r="D133" s="151"/>
    </row>
    <row r="134" spans="1:4" ht="15.75">
      <c r="A134" s="124" t="s">
        <v>345</v>
      </c>
      <c r="B134" s="124"/>
      <c r="C134" s="124"/>
      <c r="D134" s="124"/>
    </row>
    <row r="135" spans="1:4" ht="15.75">
      <c r="A135" s="349" t="s">
        <v>409</v>
      </c>
      <c r="B135" s="349"/>
      <c r="C135" s="349"/>
      <c r="D135" s="349"/>
    </row>
    <row r="136" spans="1:4" ht="47.25">
      <c r="A136" s="2"/>
      <c r="B136" s="3" t="s">
        <v>82</v>
      </c>
      <c r="C136" s="251" t="s">
        <v>105</v>
      </c>
      <c r="D136" s="252" t="s">
        <v>192</v>
      </c>
    </row>
    <row r="137" spans="1:4" ht="25.5">
      <c r="A137" s="253" t="s">
        <v>404</v>
      </c>
      <c r="B137" s="254" t="s">
        <v>346</v>
      </c>
      <c r="C137" s="158">
        <v>455673</v>
      </c>
      <c r="D137" s="255"/>
    </row>
    <row r="138" spans="1:4" ht="15.75">
      <c r="A138" s="256" t="s">
        <v>107</v>
      </c>
      <c r="B138" s="257" t="s">
        <v>3</v>
      </c>
      <c r="C138" s="158">
        <v>62</v>
      </c>
      <c r="D138" s="258"/>
    </row>
    <row r="139" spans="1:4" ht="15.75">
      <c r="A139" s="256" t="s">
        <v>108</v>
      </c>
      <c r="B139" s="257" t="s">
        <v>46</v>
      </c>
      <c r="C139" s="158"/>
      <c r="D139" s="258"/>
    </row>
    <row r="140" spans="1:4" ht="15.75">
      <c r="A140" s="253" t="s">
        <v>109</v>
      </c>
      <c r="B140" s="254" t="s">
        <v>17</v>
      </c>
      <c r="C140" s="158">
        <v>26696</v>
      </c>
      <c r="D140" s="258"/>
    </row>
    <row r="141" spans="1:4" ht="38.25">
      <c r="A141" s="253" t="s">
        <v>106</v>
      </c>
      <c r="B141" s="254"/>
      <c r="C141" s="158"/>
      <c r="D141" s="258"/>
    </row>
    <row r="142" spans="1:4" ht="15.75">
      <c r="A142" s="256"/>
      <c r="B142" s="257"/>
      <c r="C142" s="158"/>
      <c r="D142" s="258"/>
    </row>
    <row r="143" spans="1:4" ht="15.75">
      <c r="A143" s="256"/>
      <c r="B143" s="257"/>
      <c r="C143" s="158"/>
      <c r="D143" s="258"/>
    </row>
    <row r="144" spans="1:4" ht="15.75">
      <c r="A144" s="256"/>
      <c r="B144" s="257"/>
      <c r="C144" s="158"/>
      <c r="D144" s="258"/>
    </row>
    <row r="145" spans="1:4" ht="15.75">
      <c r="A145" s="256" t="s">
        <v>182</v>
      </c>
      <c r="B145" s="257" t="s">
        <v>18</v>
      </c>
      <c r="C145" s="158"/>
      <c r="D145" s="258"/>
    </row>
    <row r="146" spans="1:4" ht="15.75">
      <c r="A146" s="256" t="s">
        <v>160</v>
      </c>
      <c r="B146" s="257"/>
      <c r="C146" s="158">
        <v>79119</v>
      </c>
      <c r="D146" s="258"/>
    </row>
    <row r="147" spans="1:4" ht="15.75">
      <c r="A147" s="256" t="s">
        <v>161</v>
      </c>
      <c r="B147" s="257"/>
      <c r="C147" s="158">
        <v>89519</v>
      </c>
      <c r="D147" s="258"/>
    </row>
    <row r="148" spans="1:4" ht="15.75">
      <c r="A148" s="256" t="s">
        <v>221</v>
      </c>
      <c r="B148" s="257"/>
      <c r="C148" s="158"/>
      <c r="D148" s="258"/>
    </row>
    <row r="149" spans="1:4" ht="15.75">
      <c r="A149" s="256" t="s">
        <v>222</v>
      </c>
      <c r="B149" s="257"/>
      <c r="C149" s="158">
        <v>732607</v>
      </c>
      <c r="D149" s="258"/>
    </row>
    <row r="150" spans="1:4" ht="15.75">
      <c r="A150" s="256" t="s">
        <v>162</v>
      </c>
      <c r="B150" s="257" t="s">
        <v>18</v>
      </c>
      <c r="C150" s="158"/>
      <c r="D150" s="258"/>
    </row>
    <row r="151" spans="1:4" ht="15.75">
      <c r="A151" s="256" t="s">
        <v>166</v>
      </c>
      <c r="B151" s="257" t="s">
        <v>18</v>
      </c>
      <c r="C151" s="158"/>
      <c r="D151" s="258"/>
    </row>
  </sheetData>
  <sheetProtection/>
  <mergeCells count="26">
    <mergeCell ref="A128:D129"/>
    <mergeCell ref="A130:D130"/>
    <mergeCell ref="A131:D131"/>
    <mergeCell ref="A135:D135"/>
    <mergeCell ref="A29:D30"/>
    <mergeCell ref="A31:D31"/>
    <mergeCell ref="A79:D80"/>
    <mergeCell ref="A81:D81"/>
    <mergeCell ref="A82:D82"/>
    <mergeCell ref="A61:D61"/>
    <mergeCell ref="A86:D86"/>
    <mergeCell ref="A55:D55"/>
    <mergeCell ref="A57:D57"/>
    <mergeCell ref="A105:D106"/>
    <mergeCell ref="A107:D107"/>
    <mergeCell ref="A56:D56"/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2" manualBreakCount="2">
    <brk id="51" max="255" man="1"/>
    <brk id="10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56" t="s">
        <v>110</v>
      </c>
      <c r="E1" s="357"/>
    </row>
    <row r="3" spans="1:5" ht="28.5" customHeight="1">
      <c r="A3" s="358" t="s">
        <v>111</v>
      </c>
      <c r="B3" s="358"/>
      <c r="C3" s="358"/>
      <c r="D3" s="358"/>
      <c r="E3" s="358"/>
    </row>
    <row r="4" spans="2:5" ht="15.75" hidden="1">
      <c r="B4" s="6" t="s">
        <v>112</v>
      </c>
      <c r="C4" s="6"/>
      <c r="D4" s="359" t="s">
        <v>113</v>
      </c>
      <c r="E4" s="360"/>
    </row>
    <row r="5" spans="1:5" ht="78" customHeight="1">
      <c r="A5" s="2"/>
      <c r="B5" s="3" t="s">
        <v>114</v>
      </c>
      <c r="C5" s="7" t="s">
        <v>82</v>
      </c>
      <c r="D5" s="7" t="s">
        <v>115</v>
      </c>
      <c r="E5" s="7" t="s">
        <v>181</v>
      </c>
    </row>
    <row r="6" spans="1:5" ht="46.5" customHeight="1">
      <c r="A6" s="19" t="s">
        <v>238</v>
      </c>
      <c r="B6" s="6"/>
      <c r="C6" s="10" t="s">
        <v>116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117</v>
      </c>
      <c r="B11" s="6"/>
      <c r="C11" s="10" t="s">
        <v>118</v>
      </c>
      <c r="D11" s="13" t="s">
        <v>119</v>
      </c>
      <c r="E11" s="14"/>
    </row>
    <row r="12" spans="1:5" ht="26.25" customHeight="1">
      <c r="A12" s="21"/>
      <c r="B12" s="12" t="s">
        <v>120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121</v>
      </c>
      <c r="B15" s="6"/>
      <c r="C15" s="10" t="s">
        <v>118</v>
      </c>
      <c r="D15" s="13" t="s">
        <v>122</v>
      </c>
      <c r="E15" s="14"/>
    </row>
    <row r="16" spans="1:5" ht="32.25" customHeight="1" hidden="1">
      <c r="A16" s="21" t="s">
        <v>123</v>
      </c>
      <c r="B16" s="6"/>
      <c r="C16" s="10" t="s">
        <v>124</v>
      </c>
      <c r="D16" s="13" t="s">
        <v>125</v>
      </c>
      <c r="E16" s="14"/>
    </row>
    <row r="17" spans="1:5" ht="27" customHeight="1" hidden="1">
      <c r="A17" s="21" t="s">
        <v>126</v>
      </c>
      <c r="B17" s="6"/>
      <c r="C17" s="10" t="s">
        <v>127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128</v>
      </c>
      <c r="B20" s="8" t="s">
        <v>129</v>
      </c>
      <c r="C20" s="6"/>
      <c r="D20" s="12"/>
      <c r="E20" s="12"/>
    </row>
    <row r="21" spans="1:5" ht="33.75" customHeight="1">
      <c r="A21" s="19" t="s">
        <v>187</v>
      </c>
      <c r="B21" s="12"/>
      <c r="D21" s="11"/>
      <c r="E21" s="11"/>
    </row>
    <row r="22" spans="1:5" ht="30" customHeight="1" hidden="1">
      <c r="A22" s="21" t="s">
        <v>130</v>
      </c>
      <c r="B22" s="12" t="s">
        <v>120</v>
      </c>
      <c r="C22" s="6" t="s">
        <v>131</v>
      </c>
      <c r="D22" s="11">
        <v>3</v>
      </c>
      <c r="E22" s="11"/>
    </row>
    <row r="23" spans="1:5" ht="30" customHeight="1">
      <c r="A23" s="21" t="s">
        <v>132</v>
      </c>
      <c r="B23" s="12"/>
      <c r="C23" s="6" t="s">
        <v>191</v>
      </c>
      <c r="D23" s="11"/>
      <c r="E23" s="11"/>
    </row>
    <row r="24" spans="1:5" ht="30" customHeight="1">
      <c r="A24" s="21" t="s">
        <v>133</v>
      </c>
      <c r="B24" s="12"/>
      <c r="C24" s="6" t="s">
        <v>134</v>
      </c>
      <c r="D24" s="11"/>
      <c r="E24" s="11"/>
    </row>
    <row r="25" spans="1:5" ht="30" customHeight="1">
      <c r="A25" s="20" t="s">
        <v>135</v>
      </c>
      <c r="B25" s="12"/>
      <c r="C25" s="6" t="s">
        <v>136</v>
      </c>
      <c r="D25" s="11"/>
      <c r="E25" s="11"/>
    </row>
    <row r="26" spans="1:5" ht="30.75" customHeight="1">
      <c r="A26" s="20" t="s">
        <v>137</v>
      </c>
      <c r="B26" s="12"/>
      <c r="C26" s="6" t="s">
        <v>178</v>
      </c>
      <c r="D26" s="11"/>
      <c r="E26" s="11"/>
    </row>
    <row r="27" spans="1:5" ht="30.75" customHeight="1">
      <c r="A27" s="21" t="s">
        <v>179</v>
      </c>
      <c r="B27" s="8"/>
      <c r="C27" s="10" t="s">
        <v>180</v>
      </c>
      <c r="D27" s="11"/>
      <c r="E27" s="11"/>
    </row>
    <row r="28" spans="1:5" ht="22.5" customHeight="1">
      <c r="A28" s="21" t="s">
        <v>138</v>
      </c>
      <c r="B28" s="12"/>
      <c r="C28" s="6" t="s">
        <v>136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62" t="s">
        <v>140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5.7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5.75">
      <c r="A3" s="363" t="s">
        <v>151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5.75" customHeight="1">
      <c r="A4" s="364" t="s">
        <v>152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23"/>
    </row>
    <row r="5" spans="1:13" ht="15.75">
      <c r="A5" s="364" t="s">
        <v>163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65"/>
      <c r="K6" s="365"/>
      <c r="L6" s="28"/>
      <c r="M6" s="23"/>
    </row>
    <row r="7" spans="1:13" ht="78.75" customHeight="1" thickBot="1">
      <c r="A7" s="367" t="s">
        <v>146</v>
      </c>
      <c r="B7" s="369" t="s">
        <v>147</v>
      </c>
      <c r="C7" s="367" t="s">
        <v>148</v>
      </c>
      <c r="D7" s="369" t="s">
        <v>149</v>
      </c>
      <c r="E7" s="372" t="s">
        <v>174</v>
      </c>
      <c r="F7" s="373"/>
      <c r="G7" s="372" t="s">
        <v>175</v>
      </c>
      <c r="H7" s="373"/>
      <c r="I7" s="33" t="s">
        <v>190</v>
      </c>
      <c r="J7" s="372" t="s">
        <v>176</v>
      </c>
      <c r="K7" s="373"/>
      <c r="L7" s="367" t="s">
        <v>150</v>
      </c>
      <c r="M7" s="23"/>
    </row>
    <row r="8" spans="1:13" ht="16.5" thickBot="1">
      <c r="A8" s="368"/>
      <c r="B8" s="370"/>
      <c r="C8" s="368"/>
      <c r="D8" s="370"/>
      <c r="E8" s="24" t="s">
        <v>141</v>
      </c>
      <c r="F8" s="25" t="s">
        <v>142</v>
      </c>
      <c r="G8" s="24" t="s">
        <v>143</v>
      </c>
      <c r="H8" s="24" t="s">
        <v>144</v>
      </c>
      <c r="I8" s="33"/>
      <c r="J8" s="24" t="s">
        <v>141</v>
      </c>
      <c r="K8" s="24" t="s">
        <v>144</v>
      </c>
      <c r="L8" s="368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61" t="s">
        <v>183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</row>
    <row r="30" spans="1:13" ht="15.75">
      <c r="A30" s="371" t="s">
        <v>145</v>
      </c>
      <c r="B30" s="371"/>
      <c r="C30" s="371"/>
      <c r="D30" s="371"/>
      <c r="E30" s="371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66" t="s">
        <v>177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</row>
    <row r="32" spans="1:13" ht="15.75">
      <c r="A32" s="366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1"/>
  <sheetViews>
    <sheetView view="pageBreakPreview" zoomScale="90" zoomScaleNormal="80" zoomScaleSheetLayoutView="90" zoomScalePageLayoutView="0" workbookViewId="0" topLeftCell="A59">
      <selection activeCell="G66" sqref="G66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20.25390625" style="135" hidden="1" customWidth="1" outlineLevel="1"/>
    <col min="6" max="6" width="41.25390625" style="1" customWidth="1" collapsed="1"/>
    <col min="7" max="16384" width="40.75390625" style="1" customWidth="1"/>
  </cols>
  <sheetData>
    <row r="1" spans="6:17" ht="17.25" customHeight="1">
      <c r="F1" s="34" t="s">
        <v>139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136"/>
    </row>
    <row r="3" spans="2:5" ht="24.75" customHeight="1">
      <c r="B3" s="41" t="s">
        <v>303</v>
      </c>
      <c r="C3" s="42"/>
      <c r="D3" s="42"/>
      <c r="E3" s="137"/>
    </row>
    <row r="4" spans="1:6" ht="26.25" customHeight="1">
      <c r="A4" s="407" t="s">
        <v>247</v>
      </c>
      <c r="B4" s="407"/>
      <c r="C4" s="407"/>
      <c r="D4" s="407"/>
      <c r="E4" s="407"/>
      <c r="F4" s="407"/>
    </row>
    <row r="5" spans="2:5" ht="15.75" customHeight="1">
      <c r="B5" s="408" t="s">
        <v>405</v>
      </c>
      <c r="C5" s="408"/>
      <c r="D5" s="408"/>
      <c r="E5" s="138"/>
    </row>
    <row r="6" ht="18.75" customHeight="1" thickBot="1"/>
    <row r="7" spans="1:6" ht="21.75" customHeight="1">
      <c r="A7" s="409" t="s">
        <v>304</v>
      </c>
      <c r="B7" s="410"/>
      <c r="C7" s="413" t="s">
        <v>305</v>
      </c>
      <c r="D7" s="414"/>
      <c r="E7" s="139"/>
      <c r="F7" s="415" t="s">
        <v>189</v>
      </c>
    </row>
    <row r="8" spans="1:6" ht="49.5" customHeight="1">
      <c r="A8" s="411"/>
      <c r="B8" s="412"/>
      <c r="C8" s="43" t="s">
        <v>406</v>
      </c>
      <c r="D8" s="44" t="s">
        <v>407</v>
      </c>
      <c r="E8" s="140"/>
      <c r="F8" s="416"/>
    </row>
    <row r="9" spans="1:6" ht="27.75" customHeight="1" thickBot="1">
      <c r="A9" s="418" t="s">
        <v>306</v>
      </c>
      <c r="B9" s="384" t="s">
        <v>307</v>
      </c>
      <c r="C9" s="384" t="s">
        <v>308</v>
      </c>
      <c r="D9" s="393" t="s">
        <v>309</v>
      </c>
      <c r="E9" s="140"/>
      <c r="F9" s="416"/>
    </row>
    <row r="10" spans="1:6" ht="102" customHeight="1" hidden="1" thickBot="1">
      <c r="A10" s="419"/>
      <c r="B10" s="385"/>
      <c r="C10" s="385"/>
      <c r="D10" s="394"/>
      <c r="E10" s="141"/>
      <c r="F10" s="417"/>
    </row>
    <row r="11" spans="1:6" ht="34.5" customHeight="1" thickBot="1">
      <c r="A11" s="395" t="s">
        <v>323</v>
      </c>
      <c r="B11" s="396"/>
      <c r="C11" s="396"/>
      <c r="D11" s="396"/>
      <c r="E11" s="396"/>
      <c r="F11" s="397"/>
    </row>
    <row r="12" spans="1:6" ht="58.5" customHeight="1" thickBot="1">
      <c r="A12" s="376" t="s">
        <v>324</v>
      </c>
      <c r="B12" s="399" t="s">
        <v>273</v>
      </c>
      <c r="C12" s="230">
        <f>SUM(C13:C17)</f>
        <v>1095.196</v>
      </c>
      <c r="D12" s="230">
        <f>SUM(D13:D17)</f>
        <v>1013.8</v>
      </c>
      <c r="E12" s="142">
        <f>D12/C12</f>
        <v>0.9256790565341729</v>
      </c>
      <c r="F12" s="46" t="s">
        <v>285</v>
      </c>
    </row>
    <row r="13" spans="1:6" ht="35.25" customHeight="1" outlineLevel="1" thickBot="1">
      <c r="A13" s="377"/>
      <c r="B13" s="400"/>
      <c r="C13" s="247">
        <v>288.52</v>
      </c>
      <c r="D13" s="220">
        <v>284.3</v>
      </c>
      <c r="E13" s="219">
        <f aca="true" t="shared" si="0" ref="E13:E59">D13/C13</f>
        <v>0.9853736309441288</v>
      </c>
      <c r="F13" s="206" t="s">
        <v>257</v>
      </c>
    </row>
    <row r="14" spans="1:6" ht="39" customHeight="1" outlineLevel="1" thickBot="1">
      <c r="A14" s="377"/>
      <c r="B14" s="400"/>
      <c r="C14" s="247">
        <v>279</v>
      </c>
      <c r="D14" s="220">
        <v>279</v>
      </c>
      <c r="E14" s="219">
        <f t="shared" si="0"/>
        <v>1</v>
      </c>
      <c r="F14" s="206" t="s">
        <v>282</v>
      </c>
    </row>
    <row r="15" spans="1:6" ht="31.5" customHeight="1" outlineLevel="1" thickBot="1">
      <c r="A15" s="377"/>
      <c r="B15" s="400"/>
      <c r="C15" s="247">
        <v>502.676</v>
      </c>
      <c r="D15" s="220">
        <v>425.5</v>
      </c>
      <c r="E15" s="219">
        <f t="shared" si="0"/>
        <v>0.8464696941966595</v>
      </c>
      <c r="F15" s="206" t="s">
        <v>258</v>
      </c>
    </row>
    <row r="16" spans="1:6" ht="36" customHeight="1" outlineLevel="1" thickBot="1">
      <c r="A16" s="377"/>
      <c r="B16" s="400"/>
      <c r="C16" s="234">
        <v>15</v>
      </c>
      <c r="D16" s="220">
        <v>15</v>
      </c>
      <c r="E16" s="142">
        <f t="shared" si="0"/>
        <v>1</v>
      </c>
      <c r="F16" s="206" t="s">
        <v>372</v>
      </c>
    </row>
    <row r="17" spans="1:6" ht="31.5" customHeight="1" outlineLevel="1" thickBot="1">
      <c r="A17" s="377"/>
      <c r="B17" s="400"/>
      <c r="C17" s="234">
        <v>10</v>
      </c>
      <c r="D17" s="220">
        <v>10</v>
      </c>
      <c r="E17" s="142">
        <f t="shared" si="0"/>
        <v>1</v>
      </c>
      <c r="F17" s="206" t="s">
        <v>310</v>
      </c>
    </row>
    <row r="18" spans="1:6" ht="87" customHeight="1" thickBot="1">
      <c r="A18" s="376" t="s">
        <v>325</v>
      </c>
      <c r="B18" s="381" t="s">
        <v>274</v>
      </c>
      <c r="C18" s="231">
        <f>SUM(C19:C21)</f>
        <v>188.75</v>
      </c>
      <c r="D18" s="231">
        <f>SUM(D19:D21)</f>
        <v>188.75</v>
      </c>
      <c r="E18" s="142">
        <f t="shared" si="0"/>
        <v>1</v>
      </c>
      <c r="F18" s="48" t="s">
        <v>275</v>
      </c>
    </row>
    <row r="19" spans="1:6" ht="33" customHeight="1" outlineLevel="1" thickBot="1">
      <c r="A19" s="377"/>
      <c r="B19" s="382"/>
      <c r="C19" s="234">
        <v>40.6</v>
      </c>
      <c r="D19" s="232">
        <v>40.6</v>
      </c>
      <c r="E19" s="142">
        <f t="shared" si="0"/>
        <v>1</v>
      </c>
      <c r="F19" s="206" t="s">
        <v>259</v>
      </c>
    </row>
    <row r="20" spans="1:6" ht="50.25" customHeight="1" outlineLevel="1" thickBot="1">
      <c r="A20" s="377"/>
      <c r="B20" s="382"/>
      <c r="C20" s="234">
        <v>139.15</v>
      </c>
      <c r="D20" s="232">
        <v>139.15</v>
      </c>
      <c r="E20" s="142">
        <f t="shared" si="0"/>
        <v>1</v>
      </c>
      <c r="F20" s="206" t="s">
        <v>260</v>
      </c>
    </row>
    <row r="21" spans="1:6" ht="21" customHeight="1" outlineLevel="1" thickBot="1">
      <c r="A21" s="392"/>
      <c r="B21" s="398"/>
      <c r="C21" s="249">
        <v>9</v>
      </c>
      <c r="D21" s="232">
        <v>9</v>
      </c>
      <c r="E21" s="142">
        <f t="shared" si="0"/>
        <v>1</v>
      </c>
      <c r="F21" s="206" t="s">
        <v>261</v>
      </c>
    </row>
    <row r="22" spans="1:8" ht="102" customHeight="1" thickBot="1">
      <c r="A22" s="376" t="s">
        <v>326</v>
      </c>
      <c r="B22" s="381" t="s">
        <v>276</v>
      </c>
      <c r="C22" s="233">
        <f>SUM(C23:C39)</f>
        <v>17310.221800000003</v>
      </c>
      <c r="D22" s="231">
        <f>SUM(D23:D39)</f>
        <v>17083.232930000002</v>
      </c>
      <c r="E22" s="142">
        <f t="shared" si="0"/>
        <v>0.986887003955085</v>
      </c>
      <c r="F22" s="48" t="s">
        <v>277</v>
      </c>
      <c r="G22" s="86"/>
      <c r="H22" s="86"/>
    </row>
    <row r="23" spans="1:6" ht="42" customHeight="1" outlineLevel="1" thickBot="1">
      <c r="A23" s="377"/>
      <c r="B23" s="382"/>
      <c r="C23" s="208">
        <v>321.8</v>
      </c>
      <c r="D23" s="207">
        <v>321.71788</v>
      </c>
      <c r="E23" s="142">
        <f t="shared" si="0"/>
        <v>0.9997448104412677</v>
      </c>
      <c r="F23" s="206" t="s">
        <v>266</v>
      </c>
    </row>
    <row r="24" spans="1:6" ht="42" customHeight="1" outlineLevel="1" thickBot="1">
      <c r="A24" s="377"/>
      <c r="B24" s="382"/>
      <c r="C24" s="208">
        <v>92.95</v>
      </c>
      <c r="D24" s="207">
        <v>92.95</v>
      </c>
      <c r="E24" s="142">
        <f t="shared" si="0"/>
        <v>1</v>
      </c>
      <c r="F24" s="206" t="s">
        <v>270</v>
      </c>
    </row>
    <row r="25" spans="1:6" ht="34.5" customHeight="1" outlineLevel="1" thickBot="1">
      <c r="A25" s="377"/>
      <c r="B25" s="382"/>
      <c r="C25" s="208">
        <v>5109.4</v>
      </c>
      <c r="D25" s="207">
        <v>5009.31</v>
      </c>
      <c r="E25" s="142">
        <f t="shared" si="0"/>
        <v>0.9804106157278742</v>
      </c>
      <c r="F25" s="206" t="s">
        <v>271</v>
      </c>
    </row>
    <row r="26" spans="1:6" ht="39" customHeight="1" outlineLevel="1" thickBot="1">
      <c r="A26" s="377"/>
      <c r="B26" s="382"/>
      <c r="C26" s="208">
        <v>2200</v>
      </c>
      <c r="D26" s="207">
        <v>2200</v>
      </c>
      <c r="E26" s="142">
        <f t="shared" si="0"/>
        <v>1</v>
      </c>
      <c r="F26" s="206" t="s">
        <v>373</v>
      </c>
    </row>
    <row r="27" spans="1:6" ht="39.75" customHeight="1" outlineLevel="1">
      <c r="A27" s="377"/>
      <c r="B27" s="382"/>
      <c r="C27" s="277">
        <v>1403.86505</v>
      </c>
      <c r="D27" s="248">
        <v>1403.86505</v>
      </c>
      <c r="E27" s="222">
        <f t="shared" si="0"/>
        <v>1</v>
      </c>
      <c r="F27" s="223" t="s">
        <v>374</v>
      </c>
    </row>
    <row r="28" spans="1:6" ht="39.75" customHeight="1" outlineLevel="1">
      <c r="A28" s="377"/>
      <c r="B28" s="382"/>
      <c r="C28" s="207">
        <v>8</v>
      </c>
      <c r="D28" s="234">
        <v>8</v>
      </c>
      <c r="E28" s="280">
        <f t="shared" si="0"/>
        <v>1</v>
      </c>
      <c r="F28" s="206" t="s">
        <v>397</v>
      </c>
    </row>
    <row r="29" spans="1:6" ht="27.75" customHeight="1" outlineLevel="1" thickBot="1">
      <c r="A29" s="377"/>
      <c r="B29" s="382"/>
      <c r="C29" s="278">
        <v>130</v>
      </c>
      <c r="D29" s="279">
        <v>116.77</v>
      </c>
      <c r="E29" s="226">
        <f t="shared" si="0"/>
        <v>0.8982307692307692</v>
      </c>
      <c r="F29" s="227" t="s">
        <v>263</v>
      </c>
    </row>
    <row r="30" spans="1:6" ht="50.25" customHeight="1" outlineLevel="1" thickBot="1">
      <c r="A30" s="377"/>
      <c r="B30" s="382"/>
      <c r="C30" s="208">
        <v>12</v>
      </c>
      <c r="D30" s="207">
        <v>12</v>
      </c>
      <c r="E30" s="142"/>
      <c r="F30" s="206" t="s">
        <v>398</v>
      </c>
    </row>
    <row r="31" spans="1:6" ht="39.75" customHeight="1" outlineLevel="1" thickBot="1">
      <c r="A31" s="377"/>
      <c r="B31" s="382"/>
      <c r="C31" s="208">
        <v>1063</v>
      </c>
      <c r="D31" s="207">
        <v>1062.91</v>
      </c>
      <c r="E31" s="142">
        <f t="shared" si="0"/>
        <v>0.9999153339604893</v>
      </c>
      <c r="F31" s="206" t="s">
        <v>262</v>
      </c>
    </row>
    <row r="32" spans="1:6" ht="24" customHeight="1" outlineLevel="1" collapsed="1" thickBot="1">
      <c r="A32" s="377"/>
      <c r="B32" s="382"/>
      <c r="C32" s="208">
        <v>130.62</v>
      </c>
      <c r="D32" s="207">
        <v>130.07</v>
      </c>
      <c r="E32" s="142">
        <f t="shared" si="0"/>
        <v>0.9957893125095697</v>
      </c>
      <c r="F32" s="206" t="s">
        <v>264</v>
      </c>
    </row>
    <row r="33" spans="1:6" ht="24" customHeight="1" outlineLevel="1" thickBot="1">
      <c r="A33" s="377"/>
      <c r="B33" s="382"/>
      <c r="C33" s="208">
        <v>1634</v>
      </c>
      <c r="D33" s="207">
        <v>1630.85</v>
      </c>
      <c r="E33" s="142">
        <f t="shared" si="0"/>
        <v>0.9980722154222765</v>
      </c>
      <c r="F33" s="206" t="s">
        <v>265</v>
      </c>
    </row>
    <row r="34" spans="1:6" ht="24" customHeight="1" outlineLevel="1" thickBot="1">
      <c r="A34" s="377"/>
      <c r="B34" s="382"/>
      <c r="C34" s="208">
        <v>37.68</v>
      </c>
      <c r="D34" s="207">
        <v>37.68</v>
      </c>
      <c r="E34" s="142">
        <f t="shared" si="0"/>
        <v>1</v>
      </c>
      <c r="F34" s="206" t="s">
        <v>267</v>
      </c>
    </row>
    <row r="35" spans="1:6" ht="24" customHeight="1" outlineLevel="1" thickBot="1">
      <c r="A35" s="377"/>
      <c r="B35" s="382"/>
      <c r="C35" s="208">
        <v>202.7</v>
      </c>
      <c r="D35" s="207">
        <v>192.7</v>
      </c>
      <c r="E35" s="142">
        <f t="shared" si="0"/>
        <v>0.9506660088801184</v>
      </c>
      <c r="F35" s="206" t="s">
        <v>268</v>
      </c>
    </row>
    <row r="36" spans="1:6" ht="30.75" customHeight="1" outlineLevel="1" thickBot="1">
      <c r="A36" s="377"/>
      <c r="B36" s="382"/>
      <c r="C36" s="208">
        <v>4247.07</v>
      </c>
      <c r="D36" s="208">
        <v>4147.3</v>
      </c>
      <c r="E36" s="142">
        <f t="shared" si="0"/>
        <v>0.9765085105731718</v>
      </c>
      <c r="F36" s="206" t="s">
        <v>269</v>
      </c>
    </row>
    <row r="37" spans="1:6" ht="30.75" customHeight="1" outlineLevel="1" thickBot="1">
      <c r="A37" s="377"/>
      <c r="B37" s="382"/>
      <c r="C37" s="207">
        <v>246.4</v>
      </c>
      <c r="D37" s="207">
        <v>246.37</v>
      </c>
      <c r="E37" s="142">
        <f t="shared" si="0"/>
        <v>0.9998782467532468</v>
      </c>
      <c r="F37" s="206" t="s">
        <v>375</v>
      </c>
    </row>
    <row r="38" spans="1:6" ht="24" customHeight="1" outlineLevel="1" thickBot="1">
      <c r="A38" s="377"/>
      <c r="B38" s="382"/>
      <c r="C38" s="207">
        <v>220.73675</v>
      </c>
      <c r="D38" s="234">
        <v>220.74</v>
      </c>
      <c r="E38" s="219">
        <f t="shared" si="0"/>
        <v>1.0000147234205452</v>
      </c>
      <c r="F38" s="206" t="s">
        <v>376</v>
      </c>
    </row>
    <row r="39" spans="1:6" ht="24" customHeight="1" outlineLevel="1" thickBot="1">
      <c r="A39" s="377"/>
      <c r="B39" s="382"/>
      <c r="C39" s="248">
        <v>250</v>
      </c>
      <c r="D39" s="248">
        <v>250</v>
      </c>
      <c r="E39" s="222">
        <f t="shared" si="0"/>
        <v>1</v>
      </c>
      <c r="F39" s="223" t="s">
        <v>377</v>
      </c>
    </row>
    <row r="40" spans="1:6" ht="93.75" customHeight="1" outlineLevel="1">
      <c r="A40" s="401" t="s">
        <v>384</v>
      </c>
      <c r="B40" s="404" t="s">
        <v>383</v>
      </c>
      <c r="C40" s="233">
        <f>SUM(C41:C52)</f>
        <v>16232.4</v>
      </c>
      <c r="D40" s="233">
        <f>SUM(D41:D52)</f>
        <v>16232.329999999998</v>
      </c>
      <c r="E40" s="142"/>
      <c r="F40" s="228" t="s">
        <v>396</v>
      </c>
    </row>
    <row r="41" spans="1:6" ht="24" customHeight="1" outlineLevel="1" thickBot="1">
      <c r="A41" s="402"/>
      <c r="B41" s="405"/>
      <c r="C41" s="221">
        <v>9630.82</v>
      </c>
      <c r="D41" s="221">
        <v>9630.82</v>
      </c>
      <c r="E41" s="226"/>
      <c r="F41" s="227" t="s">
        <v>385</v>
      </c>
    </row>
    <row r="42" spans="1:6" ht="24" customHeight="1" outlineLevel="1" thickBot="1">
      <c r="A42" s="402"/>
      <c r="B42" s="405"/>
      <c r="C42" s="221">
        <v>0</v>
      </c>
      <c r="D42" s="221">
        <v>0</v>
      </c>
      <c r="E42" s="142"/>
      <c r="F42" s="206" t="s">
        <v>386</v>
      </c>
    </row>
    <row r="43" spans="1:6" ht="24" customHeight="1" outlineLevel="1" thickBot="1">
      <c r="A43" s="402"/>
      <c r="B43" s="405"/>
      <c r="C43" s="221">
        <v>573.68</v>
      </c>
      <c r="D43" s="221">
        <v>573.675</v>
      </c>
      <c r="E43" s="142"/>
      <c r="F43" s="206" t="s">
        <v>387</v>
      </c>
    </row>
    <row r="44" spans="1:6" ht="24" customHeight="1" outlineLevel="1" thickBot="1">
      <c r="A44" s="402"/>
      <c r="B44" s="405"/>
      <c r="C44" s="221">
        <v>0</v>
      </c>
      <c r="D44" s="221">
        <v>0</v>
      </c>
      <c r="E44" s="142"/>
      <c r="F44" s="206" t="s">
        <v>388</v>
      </c>
    </row>
    <row r="45" spans="1:6" ht="24" customHeight="1" outlineLevel="1" thickBot="1">
      <c r="A45" s="402"/>
      <c r="B45" s="405"/>
      <c r="C45" s="221">
        <v>274.9</v>
      </c>
      <c r="D45" s="221">
        <v>274.835</v>
      </c>
      <c r="E45" s="142"/>
      <c r="F45" s="206" t="s">
        <v>389</v>
      </c>
    </row>
    <row r="46" spans="1:6" ht="24" customHeight="1" outlineLevel="1" thickBot="1">
      <c r="A46" s="402"/>
      <c r="B46" s="405"/>
      <c r="C46" s="221">
        <v>140</v>
      </c>
      <c r="D46" s="221">
        <v>140</v>
      </c>
      <c r="E46" s="142"/>
      <c r="F46" s="206" t="s">
        <v>390</v>
      </c>
    </row>
    <row r="47" spans="1:6" ht="24" customHeight="1" outlineLevel="1" thickBot="1">
      <c r="A47" s="402"/>
      <c r="B47" s="405"/>
      <c r="C47" s="221">
        <v>0</v>
      </c>
      <c r="D47" s="221">
        <v>0</v>
      </c>
      <c r="E47" s="142"/>
      <c r="F47" s="206" t="s">
        <v>391</v>
      </c>
    </row>
    <row r="48" spans="1:6" ht="24" customHeight="1" outlineLevel="1" thickBot="1">
      <c r="A48" s="402"/>
      <c r="B48" s="405"/>
      <c r="C48" s="221">
        <v>0</v>
      </c>
      <c r="D48" s="221">
        <v>0</v>
      </c>
      <c r="E48" s="142"/>
      <c r="F48" s="206" t="s">
        <v>391</v>
      </c>
    </row>
    <row r="49" spans="1:6" ht="24" customHeight="1" outlineLevel="1" thickBot="1">
      <c r="A49" s="402"/>
      <c r="B49" s="405"/>
      <c r="C49" s="221">
        <v>2645.43</v>
      </c>
      <c r="D49" s="221">
        <v>2645.43</v>
      </c>
      <c r="E49" s="142"/>
      <c r="F49" s="209" t="s">
        <v>392</v>
      </c>
    </row>
    <row r="50" spans="1:6" ht="24" customHeight="1" outlineLevel="1" thickBot="1">
      <c r="A50" s="402"/>
      <c r="B50" s="405"/>
      <c r="C50" s="221">
        <v>2645.43</v>
      </c>
      <c r="D50" s="221">
        <v>2645.43</v>
      </c>
      <c r="E50" s="142"/>
      <c r="F50" s="209" t="s">
        <v>393</v>
      </c>
    </row>
    <row r="51" spans="1:6" ht="24" customHeight="1" outlineLevel="1" thickBot="1">
      <c r="A51" s="402"/>
      <c r="B51" s="405"/>
      <c r="C51" s="221">
        <v>161.07</v>
      </c>
      <c r="D51" s="221">
        <v>161.07</v>
      </c>
      <c r="E51" s="142"/>
      <c r="F51" s="206" t="s">
        <v>394</v>
      </c>
    </row>
    <row r="52" spans="1:6" ht="24" customHeight="1" outlineLevel="1" thickBot="1">
      <c r="A52" s="403"/>
      <c r="B52" s="406"/>
      <c r="C52" s="224">
        <v>161.07</v>
      </c>
      <c r="D52" s="224">
        <v>161.07</v>
      </c>
      <c r="E52" s="225"/>
      <c r="F52" s="206" t="s">
        <v>395</v>
      </c>
    </row>
    <row r="53" spans="1:6" ht="114.75" customHeight="1" thickBot="1">
      <c r="A53" s="376" t="s">
        <v>327</v>
      </c>
      <c r="B53" s="383" t="s">
        <v>311</v>
      </c>
      <c r="C53" s="231">
        <f>SUM(C54:C61)</f>
        <v>4972.409159999999</v>
      </c>
      <c r="D53" s="231">
        <f>SUM(D54:D61)</f>
        <v>4972.41</v>
      </c>
      <c r="E53" s="142">
        <f t="shared" si="0"/>
        <v>1.0000001689321965</v>
      </c>
      <c r="F53" s="48" t="s">
        <v>278</v>
      </c>
    </row>
    <row r="54" spans="1:6" ht="40.5" customHeight="1" outlineLevel="1" thickBot="1">
      <c r="A54" s="377"/>
      <c r="B54" s="379"/>
      <c r="C54" s="207">
        <v>970</v>
      </c>
      <c r="D54" s="207">
        <v>970</v>
      </c>
      <c r="E54" s="142">
        <f t="shared" si="0"/>
        <v>1</v>
      </c>
      <c r="F54" s="206" t="s">
        <v>378</v>
      </c>
    </row>
    <row r="55" spans="1:6" ht="52.5" customHeight="1" outlineLevel="1" thickBot="1">
      <c r="A55" s="377"/>
      <c r="B55" s="379"/>
      <c r="C55" s="207">
        <v>200</v>
      </c>
      <c r="D55" s="207">
        <v>200</v>
      </c>
      <c r="E55" s="142">
        <f t="shared" si="0"/>
        <v>1</v>
      </c>
      <c r="F55" s="206" t="s">
        <v>272</v>
      </c>
    </row>
    <row r="56" spans="1:6" ht="52.5" customHeight="1" outlineLevel="1" thickBot="1">
      <c r="A56" s="377"/>
      <c r="B56" s="379"/>
      <c r="C56" s="207">
        <v>75</v>
      </c>
      <c r="D56" s="207">
        <v>75</v>
      </c>
      <c r="E56" s="142">
        <f t="shared" si="0"/>
        <v>1</v>
      </c>
      <c r="F56" s="206" t="s">
        <v>379</v>
      </c>
    </row>
    <row r="57" spans="1:6" ht="56.25" customHeight="1" outlineLevel="1" thickBot="1">
      <c r="A57" s="377"/>
      <c r="B57" s="379"/>
      <c r="C57" s="234">
        <v>3268.8391599999995</v>
      </c>
      <c r="D57" s="234">
        <v>3268.84</v>
      </c>
      <c r="E57" s="142">
        <f t="shared" si="0"/>
        <v>1.0000002569719584</v>
      </c>
      <c r="F57" s="209" t="s">
        <v>380</v>
      </c>
    </row>
    <row r="58" spans="1:6" ht="42" customHeight="1" outlineLevel="1" thickBot="1">
      <c r="A58" s="377"/>
      <c r="B58" s="379"/>
      <c r="C58" s="234">
        <v>24.8</v>
      </c>
      <c r="D58" s="234">
        <v>24.8</v>
      </c>
      <c r="E58" s="142">
        <f t="shared" si="0"/>
        <v>1</v>
      </c>
      <c r="F58" s="206" t="s">
        <v>272</v>
      </c>
    </row>
    <row r="59" spans="1:6" ht="51.75" customHeight="1" outlineLevel="1" thickBot="1">
      <c r="A59" s="377"/>
      <c r="B59" s="379"/>
      <c r="C59" s="234">
        <v>433.77</v>
      </c>
      <c r="D59" s="234">
        <v>433.77</v>
      </c>
      <c r="E59" s="142">
        <f t="shared" si="0"/>
        <v>1</v>
      </c>
      <c r="F59" s="206" t="s">
        <v>379</v>
      </c>
    </row>
    <row r="60" spans="1:6" ht="52.5" customHeight="1" outlineLevel="1" collapsed="1" thickBot="1">
      <c r="A60" s="391" t="s">
        <v>328</v>
      </c>
      <c r="B60" s="378" t="s">
        <v>329</v>
      </c>
      <c r="C60" s="235">
        <f>SUM(C61:C62)</f>
        <v>0</v>
      </c>
      <c r="D60" s="235">
        <f>SUM(D61:D62)</f>
        <v>0</v>
      </c>
      <c r="E60" s="142" t="e">
        <f>D60/C60</f>
        <v>#DIV/0!</v>
      </c>
      <c r="F60" s="87" t="s">
        <v>330</v>
      </c>
    </row>
    <row r="61" spans="1:6" ht="72" customHeight="1" outlineLevel="1" thickBot="1">
      <c r="A61" s="377"/>
      <c r="B61" s="379"/>
      <c r="C61" s="236"/>
      <c r="D61" s="236"/>
      <c r="E61" s="142" t="e">
        <f>D61/C61</f>
        <v>#DIV/0!</v>
      </c>
      <c r="F61" s="47" t="s">
        <v>331</v>
      </c>
    </row>
    <row r="62" spans="1:6" ht="69.75" customHeight="1" outlineLevel="1" thickBot="1">
      <c r="A62" s="392"/>
      <c r="B62" s="380"/>
      <c r="C62" s="237"/>
      <c r="D62" s="237"/>
      <c r="E62" s="142" t="e">
        <f>D62/C62</f>
        <v>#DIV/0!</v>
      </c>
      <c r="F62" s="47" t="s">
        <v>332</v>
      </c>
    </row>
    <row r="63" spans="1:6" ht="19.5" customHeight="1" thickBot="1">
      <c r="A63" s="374" t="s">
        <v>299</v>
      </c>
      <c r="B63" s="375"/>
      <c r="C63" s="238">
        <f>C12+C18+C22+C53+C60+C40</f>
        <v>39798.97696</v>
      </c>
      <c r="D63" s="238">
        <f>D12+D18+D22+D53+D60+D40</f>
        <v>39490.52293</v>
      </c>
      <c r="E63" s="142">
        <f>D63/C63</f>
        <v>0.9922496995259448</v>
      </c>
      <c r="F63" s="49"/>
    </row>
    <row r="64" spans="1:6" ht="30" customHeight="1" thickBot="1">
      <c r="A64" s="388" t="s">
        <v>333</v>
      </c>
      <c r="B64" s="389"/>
      <c r="C64" s="389"/>
      <c r="D64" s="389"/>
      <c r="E64" s="389"/>
      <c r="F64" s="390"/>
    </row>
    <row r="65" spans="1:6" ht="102" customHeight="1" thickBot="1">
      <c r="A65" s="51" t="s">
        <v>334</v>
      </c>
      <c r="B65" s="52" t="s">
        <v>248</v>
      </c>
      <c r="C65" s="239">
        <v>143.5</v>
      </c>
      <c r="D65" s="239">
        <v>143.5</v>
      </c>
      <c r="E65" s="225">
        <f aca="true" t="shared" si="1" ref="E65:E71">D65/C65</f>
        <v>1</v>
      </c>
      <c r="F65" s="55" t="s">
        <v>280</v>
      </c>
    </row>
    <row r="66" spans="1:6" ht="102" customHeight="1" thickBot="1">
      <c r="A66" s="51" t="s">
        <v>335</v>
      </c>
      <c r="B66" s="52" t="s">
        <v>249</v>
      </c>
      <c r="C66" s="239">
        <v>39.5</v>
      </c>
      <c r="D66" s="239">
        <v>39.47</v>
      </c>
      <c r="E66" s="225">
        <f t="shared" si="1"/>
        <v>0.9992405063291139</v>
      </c>
      <c r="F66" s="53" t="s">
        <v>298</v>
      </c>
    </row>
    <row r="67" spans="1:6" ht="107.25" customHeight="1" thickBot="1">
      <c r="A67" s="229" t="s">
        <v>312</v>
      </c>
      <c r="B67" s="210" t="s">
        <v>313</v>
      </c>
      <c r="C67" s="240">
        <v>0</v>
      </c>
      <c r="D67" s="240">
        <v>0</v>
      </c>
      <c r="E67" s="226" t="e">
        <f t="shared" si="1"/>
        <v>#DIV/0!</v>
      </c>
      <c r="F67" s="50" t="s">
        <v>336</v>
      </c>
    </row>
    <row r="68" spans="1:6" ht="102" customHeight="1" hidden="1" thickBot="1">
      <c r="A68" s="51" t="s">
        <v>295</v>
      </c>
      <c r="B68" s="54" t="s">
        <v>279</v>
      </c>
      <c r="C68" s="241">
        <v>0</v>
      </c>
      <c r="D68" s="241">
        <v>0</v>
      </c>
      <c r="E68" s="142" t="e">
        <f t="shared" si="1"/>
        <v>#DIV/0!</v>
      </c>
      <c r="F68" s="55" t="s">
        <v>296</v>
      </c>
    </row>
    <row r="69" spans="1:6" ht="102" customHeight="1" hidden="1" thickBot="1">
      <c r="A69" s="56" t="s">
        <v>294</v>
      </c>
      <c r="B69" s="45" t="s">
        <v>283</v>
      </c>
      <c r="C69" s="242">
        <v>0</v>
      </c>
      <c r="D69" s="242">
        <v>0</v>
      </c>
      <c r="E69" s="142" t="e">
        <f t="shared" si="1"/>
        <v>#DIV/0!</v>
      </c>
      <c r="F69" s="53" t="s">
        <v>300</v>
      </c>
    </row>
    <row r="70" spans="1:6" ht="25.5" customHeight="1" thickBot="1">
      <c r="A70" s="374" t="s">
        <v>297</v>
      </c>
      <c r="B70" s="375"/>
      <c r="C70" s="242">
        <f>C65+C66+C67</f>
        <v>183</v>
      </c>
      <c r="D70" s="242">
        <f>D65+D66+D67</f>
        <v>182.97</v>
      </c>
      <c r="E70" s="142">
        <f t="shared" si="1"/>
        <v>0.9998360655737705</v>
      </c>
      <c r="F70" s="49"/>
    </row>
    <row r="71" spans="1:6" ht="25.5" customHeight="1" thickBot="1">
      <c r="A71" s="386" t="s">
        <v>314</v>
      </c>
      <c r="B71" s="387"/>
      <c r="C71" s="243">
        <f>C63+C70</f>
        <v>39981.97696</v>
      </c>
      <c r="D71" s="243">
        <f>D63+D70</f>
        <v>39673.49293</v>
      </c>
      <c r="E71" s="142">
        <f t="shared" si="1"/>
        <v>0.9922844227960858</v>
      </c>
      <c r="F71" s="57"/>
    </row>
  </sheetData>
  <sheetProtection/>
  <mergeCells count="27">
    <mergeCell ref="C9:C10"/>
    <mergeCell ref="B12:B17"/>
    <mergeCell ref="A40:A52"/>
    <mergeCell ref="B40:B52"/>
    <mergeCell ref="A4:F4"/>
    <mergeCell ref="B5:D5"/>
    <mergeCell ref="A7:B8"/>
    <mergeCell ref="C7:D7"/>
    <mergeCell ref="F7:F10"/>
    <mergeCell ref="A9:A10"/>
    <mergeCell ref="B9:B10"/>
    <mergeCell ref="A71:B71"/>
    <mergeCell ref="A70:B70"/>
    <mergeCell ref="A64:F64"/>
    <mergeCell ref="A60:A62"/>
    <mergeCell ref="D9:D10"/>
    <mergeCell ref="A11:F11"/>
    <mergeCell ref="A18:A21"/>
    <mergeCell ref="B18:B21"/>
    <mergeCell ref="A63:B63"/>
    <mergeCell ref="A12:A17"/>
    <mergeCell ref="B60:B62"/>
    <mergeCell ref="B22:B39"/>
    <mergeCell ref="A22:A39"/>
    <mergeCell ref="A53:A59"/>
    <mergeCell ref="B53:B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2020-02-20T12:09:27Z</cp:lastPrinted>
  <dcterms:created xsi:type="dcterms:W3CDTF">2007-10-25T07:17:21Z</dcterms:created>
  <dcterms:modified xsi:type="dcterms:W3CDTF">2020-02-21T09:55:02Z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