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7" i="1"/>
  <c r="E66"/>
  <c r="E45"/>
  <c r="E43"/>
  <c r="E14"/>
  <c r="G172"/>
  <c r="F171"/>
  <c r="E171"/>
  <c r="E170" s="1"/>
  <c r="G169"/>
  <c r="F168"/>
  <c r="E168"/>
  <c r="G168" s="1"/>
  <c r="F167"/>
  <c r="G164"/>
  <c r="G163"/>
  <c r="F162"/>
  <c r="G162" s="1"/>
  <c r="E162"/>
  <c r="F161"/>
  <c r="F159" s="1"/>
  <c r="E161"/>
  <c r="E160"/>
  <c r="G160" s="1"/>
  <c r="G158"/>
  <c r="G157"/>
  <c r="F156"/>
  <c r="E156"/>
  <c r="G155"/>
  <c r="F154"/>
  <c r="G154" s="1"/>
  <c r="E153"/>
  <c r="F147"/>
  <c r="E147"/>
  <c r="F146"/>
  <c r="E146"/>
  <c r="G145"/>
  <c r="F144"/>
  <c r="E144"/>
  <c r="G143"/>
  <c r="F142"/>
  <c r="E142"/>
  <c r="F141"/>
  <c r="E141"/>
  <c r="E140" s="1"/>
  <c r="F140"/>
  <c r="G139"/>
  <c r="F138"/>
  <c r="E138"/>
  <c r="E137"/>
  <c r="G137" s="1"/>
  <c r="F136"/>
  <c r="E136"/>
  <c r="G135"/>
  <c r="F134"/>
  <c r="E134"/>
  <c r="G134" s="1"/>
  <c r="F133"/>
  <c r="E133"/>
  <c r="F132"/>
  <c r="E132"/>
  <c r="E131" s="1"/>
  <c r="F131"/>
  <c r="G130"/>
  <c r="F129"/>
  <c r="E129"/>
  <c r="G128"/>
  <c r="F127"/>
  <c r="E127"/>
  <c r="F125"/>
  <c r="E125"/>
  <c r="G124"/>
  <c r="F123"/>
  <c r="E123"/>
  <c r="G122"/>
  <c r="F121"/>
  <c r="E121"/>
  <c r="E120"/>
  <c r="G120" s="1"/>
  <c r="F119"/>
  <c r="E119"/>
  <c r="E118" s="1"/>
  <c r="F118"/>
  <c r="G118" s="1"/>
  <c r="G117"/>
  <c r="F116"/>
  <c r="E116"/>
  <c r="G116" s="1"/>
  <c r="G115"/>
  <c r="F114"/>
  <c r="E114"/>
  <c r="G113"/>
  <c r="G112"/>
  <c r="G111"/>
  <c r="G110"/>
  <c r="G109"/>
  <c r="G108"/>
  <c r="G107"/>
  <c r="F106"/>
  <c r="E106"/>
  <c r="E105" s="1"/>
  <c r="E104" s="1"/>
  <c r="G103"/>
  <c r="F102"/>
  <c r="E102"/>
  <c r="G101"/>
  <c r="F100"/>
  <c r="E100"/>
  <c r="F99"/>
  <c r="E99"/>
  <c r="G98"/>
  <c r="F97"/>
  <c r="G97" s="1"/>
  <c r="E97"/>
  <c r="F94"/>
  <c r="E94"/>
  <c r="E93" s="1"/>
  <c r="F92"/>
  <c r="G92" s="1"/>
  <c r="E92"/>
  <c r="E91"/>
  <c r="G87"/>
  <c r="F86"/>
  <c r="G86" s="1"/>
  <c r="E86"/>
  <c r="G85"/>
  <c r="F84"/>
  <c r="E84"/>
  <c r="F83"/>
  <c r="G83" s="1"/>
  <c r="E82"/>
  <c r="E81" s="1"/>
  <c r="G80"/>
  <c r="F79"/>
  <c r="E79"/>
  <c r="F78"/>
  <c r="G78" s="1"/>
  <c r="E78"/>
  <c r="E77"/>
  <c r="E76" s="1"/>
  <c r="E74" s="1"/>
  <c r="F73"/>
  <c r="E73"/>
  <c r="E72" s="1"/>
  <c r="E71" s="1"/>
  <c r="E69" s="1"/>
  <c r="G68"/>
  <c r="F67"/>
  <c r="G67" s="1"/>
  <c r="E67"/>
  <c r="E65"/>
  <c r="F65"/>
  <c r="G64"/>
  <c r="F63"/>
  <c r="E63"/>
  <c r="F62"/>
  <c r="E62"/>
  <c r="E61" s="1"/>
  <c r="F61"/>
  <c r="F59"/>
  <c r="E58"/>
  <c r="F58"/>
  <c r="F57"/>
  <c r="F56"/>
  <c r="E56"/>
  <c r="G55"/>
  <c r="F54"/>
  <c r="E54"/>
  <c r="F53"/>
  <c r="E53"/>
  <c r="E52" s="1"/>
  <c r="G51"/>
  <c r="F50"/>
  <c r="G48"/>
  <c r="F47"/>
  <c r="E47"/>
  <c r="E46" s="1"/>
  <c r="F46"/>
  <c r="G45"/>
  <c r="F44"/>
  <c r="E44"/>
  <c r="G43"/>
  <c r="F42"/>
  <c r="G38"/>
  <c r="F37"/>
  <c r="E37"/>
  <c r="E36" s="1"/>
  <c r="G35"/>
  <c r="F34"/>
  <c r="E34"/>
  <c r="E33" s="1"/>
  <c r="F33"/>
  <c r="G32"/>
  <c r="F31"/>
  <c r="F28" s="1"/>
  <c r="E31"/>
  <c r="G30"/>
  <c r="F29"/>
  <c r="E29"/>
  <c r="F24"/>
  <c r="E24"/>
  <c r="F23"/>
  <c r="E23"/>
  <c r="F21"/>
  <c r="E21"/>
  <c r="F20"/>
  <c r="E20"/>
  <c r="G19"/>
  <c r="F18"/>
  <c r="E18"/>
  <c r="G17"/>
  <c r="F16"/>
  <c r="E16"/>
  <c r="G14"/>
  <c r="F13"/>
  <c r="F12" s="1"/>
  <c r="G123" l="1"/>
  <c r="G138"/>
  <c r="E159"/>
  <c r="E152" s="1"/>
  <c r="E150" s="1"/>
  <c r="F105"/>
  <c r="G129"/>
  <c r="G131"/>
  <c r="G16"/>
  <c r="E15"/>
  <c r="G102"/>
  <c r="G141"/>
  <c r="G142"/>
  <c r="G146"/>
  <c r="G147"/>
  <c r="F153"/>
  <c r="G127"/>
  <c r="G156"/>
  <c r="G31"/>
  <c r="G54"/>
  <c r="G57"/>
  <c r="G61"/>
  <c r="G63"/>
  <c r="E96"/>
  <c r="E95" s="1"/>
  <c r="G132"/>
  <c r="G136"/>
  <c r="E13"/>
  <c r="G59"/>
  <c r="E60"/>
  <c r="G73"/>
  <c r="G79"/>
  <c r="F82"/>
  <c r="F81" s="1"/>
  <c r="G84"/>
  <c r="G94"/>
  <c r="G100"/>
  <c r="G114"/>
  <c r="G159"/>
  <c r="G161"/>
  <c r="G171"/>
  <c r="F15"/>
  <c r="G15" s="1"/>
  <c r="G18"/>
  <c r="E28"/>
  <c r="G28" s="1"/>
  <c r="G29"/>
  <c r="G33"/>
  <c r="G37"/>
  <c r="G44"/>
  <c r="G46"/>
  <c r="G53"/>
  <c r="G56"/>
  <c r="G58"/>
  <c r="G65"/>
  <c r="E90"/>
  <c r="E89" s="1"/>
  <c r="E88" s="1"/>
  <c r="G99"/>
  <c r="G121"/>
  <c r="G133"/>
  <c r="G144"/>
  <c r="G81"/>
  <c r="G105"/>
  <c r="G140"/>
  <c r="F10"/>
  <c r="G34"/>
  <c r="G47"/>
  <c r="G62"/>
  <c r="G66"/>
  <c r="G82"/>
  <c r="G106"/>
  <c r="G119"/>
  <c r="E167"/>
  <c r="E165" s="1"/>
  <c r="F170"/>
  <c r="G170" s="1"/>
  <c r="F36"/>
  <c r="F41"/>
  <c r="E42"/>
  <c r="E41" s="1"/>
  <c r="E50"/>
  <c r="E49" s="1"/>
  <c r="F52"/>
  <c r="G52" s="1"/>
  <c r="F60"/>
  <c r="F72"/>
  <c r="F77"/>
  <c r="F91"/>
  <c r="F93"/>
  <c r="G93" s="1"/>
  <c r="F96"/>
  <c r="F104"/>
  <c r="G104" s="1"/>
  <c r="G153" l="1"/>
  <c r="F152"/>
  <c r="G60"/>
  <c r="G13"/>
  <c r="E12"/>
  <c r="E26"/>
  <c r="F95"/>
  <c r="G95" s="1"/>
  <c r="G96"/>
  <c r="G91"/>
  <c r="F90"/>
  <c r="G72"/>
  <c r="F71"/>
  <c r="G41"/>
  <c r="F49"/>
  <c r="G49" s="1"/>
  <c r="F165"/>
  <c r="G42"/>
  <c r="G77"/>
  <c r="F76"/>
  <c r="G36"/>
  <c r="F26"/>
  <c r="G26" s="1"/>
  <c r="E148"/>
  <c r="E149"/>
  <c r="E39"/>
  <c r="G167"/>
  <c r="G50"/>
  <c r="G152" l="1"/>
  <c r="F150"/>
  <c r="G150" s="1"/>
  <c r="E10"/>
  <c r="E9" s="1"/>
  <c r="G12"/>
  <c r="G10" s="1"/>
  <c r="E8"/>
  <c r="G76"/>
  <c r="F74"/>
  <c r="G74" s="1"/>
  <c r="G165"/>
  <c r="F149"/>
  <c r="G149" s="1"/>
  <c r="F148"/>
  <c r="G148" s="1"/>
  <c r="G71"/>
  <c r="F69"/>
  <c r="G69" s="1"/>
  <c r="G90"/>
  <c r="F89"/>
  <c r="F39"/>
  <c r="G39" s="1"/>
  <c r="E7" l="1"/>
  <c r="E173" s="1"/>
  <c r="F9"/>
  <c r="G89"/>
  <c r="F88"/>
  <c r="G88" s="1"/>
  <c r="F8" l="1"/>
  <c r="G9"/>
  <c r="F7" l="1"/>
  <c r="G8"/>
  <c r="F173" l="1"/>
  <c r="G7"/>
  <c r="G173" l="1"/>
</calcChain>
</file>

<file path=xl/sharedStrings.xml><?xml version="1.0" encoding="utf-8"?>
<sst xmlns="http://schemas.openxmlformats.org/spreadsheetml/2006/main" count="503" uniqueCount="233">
  <si>
    <t>Приложение   7</t>
  </si>
  <si>
    <t>к Решению Совета депутатов</t>
  </si>
  <si>
    <t>МО Войсковицкое сельское поселение</t>
  </si>
  <si>
    <t xml:space="preserve">Ведомственная  структура  расходов бюджета МО Войсковицкое сельское поселение  на 2015 год </t>
  </si>
  <si>
    <t>Наименование</t>
  </si>
  <si>
    <t>Целевая статья</t>
  </si>
  <si>
    <t>Вид расхода</t>
  </si>
  <si>
    <t>Раздел, подраздел</t>
  </si>
  <si>
    <t>Утверждено на 2015 г. (тыс.руб.)</t>
  </si>
  <si>
    <t>Исполнение за 9 мес 2015г (тыс.руб.)</t>
  </si>
  <si>
    <t>% исполнения</t>
  </si>
  <si>
    <t>АДМИНИСТРАЦИЯ ВОЙСКОВИЦКОГО СЕЛЬСКОГО ПОСЕЛЕНИЯ</t>
  </si>
  <si>
    <t>0103</t>
  </si>
  <si>
    <t>ПРОГРАММНАЯ ЧАСТЬ</t>
  </si>
  <si>
    <t>0104</t>
  </si>
  <si>
    <t xml:space="preserve">Муниципальная программа социально-экономического развития МО Войсковицкое сельское поселение  </t>
  </si>
  <si>
    <t>ПОДПРОГРАММА 1.</t>
  </si>
  <si>
    <t>71.1</t>
  </si>
  <si>
    <t>0107</t>
  </si>
  <si>
    <t>Стимулирование экономичесой активности на территории МО Войсковицкое сельское поселение</t>
  </si>
  <si>
    <t>0111</t>
  </si>
  <si>
    <t>Связь и информатика</t>
  </si>
  <si>
    <t/>
  </si>
  <si>
    <t>0410</t>
  </si>
  <si>
    <t>0113</t>
  </si>
  <si>
    <t>Мероприятия в области информационно-коммуникационных технологий</t>
  </si>
  <si>
    <t>71.1.1516</t>
  </si>
  <si>
    <t>0203</t>
  </si>
  <si>
    <t>Прочая закупка товаров, работ и услуг для обеспечения государственных (муниципальных) нужд</t>
  </si>
  <si>
    <t>244</t>
  </si>
  <si>
    <t>0309</t>
  </si>
  <si>
    <t>Другие вопросы в области национальной экономики</t>
  </si>
  <si>
    <t>0412</t>
  </si>
  <si>
    <t>0310</t>
  </si>
  <si>
    <t>Мероприятия в области строительства, архитектуры и градостроительства</t>
  </si>
  <si>
    <t>71.1.1517</t>
  </si>
  <si>
    <t>0314</t>
  </si>
  <si>
    <t xml:space="preserve">Прочая закупка товаров, работ и услуг для обеспечения государственных (муниципальных) нужд </t>
  </si>
  <si>
    <t>0401</t>
  </si>
  <si>
    <t>Мероприятия по землеустройству и землепользованию</t>
  </si>
  <si>
    <t>71.1.1518</t>
  </si>
  <si>
    <t>0405</t>
  </si>
  <si>
    <t>Общеэкономические вопросы</t>
  </si>
  <si>
    <t>0409</t>
  </si>
  <si>
    <t>Мероприятия по развитию и поддержке малого предпринимательства</t>
  </si>
  <si>
    <t>71.1.1551</t>
  </si>
  <si>
    <t>Сельское хозяйство и рыболовство</t>
  </si>
  <si>
    <t>0501</t>
  </si>
  <si>
    <t>Содействие созданию условий для развития  сельского хозяйства</t>
  </si>
  <si>
    <t>71.1.1552</t>
  </si>
  <si>
    <t>0502</t>
  </si>
  <si>
    <t>0503</t>
  </si>
  <si>
    <t>ПОДПРОГРАММА 2.</t>
  </si>
  <si>
    <t>71.2</t>
  </si>
  <si>
    <t>0707</t>
  </si>
  <si>
    <t>Обеспечение безопасности на территории МО Войсковицкое сельское поселение</t>
  </si>
  <si>
    <t>0801</t>
  </si>
  <si>
    <t>Защита населения и территорий от чрезвычайных ситуаций природного и техногенного характера,гражданская оборона</t>
  </si>
  <si>
    <t>1001</t>
  </si>
  <si>
    <t>Проведение мероприятий по гражданской обороне</t>
  </si>
  <si>
    <t>71.2.1509</t>
  </si>
  <si>
    <t>1101</t>
  </si>
  <si>
    <t>1102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</si>
  <si>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</si>
  <si>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71.2.1510</t>
  </si>
  <si>
    <t>Обеспечение пожарной безопасности</t>
  </si>
  <si>
    <t>Мероприятия по обеспечению первичных мер пожарной безопасности</t>
  </si>
  <si>
    <t>71.2.1512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</si>
  <si>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</si>
  <si>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</t>
  </si>
  <si>
    <t>71.2.1569</t>
  </si>
  <si>
    <t>ПОДПРОГРАММА 3.</t>
  </si>
  <si>
    <t>71.3</t>
  </si>
  <si>
    <t>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</t>
  </si>
  <si>
    <t>Жилищное хозяйство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</si>
  <si>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</si>
  <si>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</si>
  <si>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Закупки товаров, работ и услуг в целях капитального ремонта государственного (муниципального) имущества</t>
  </si>
  <si>
    <t>243</t>
  </si>
  <si>
    <t>Мероприятия в области жилищного хозяйства</t>
  </si>
  <si>
    <t>71.3.1521</t>
  </si>
  <si>
    <t>Коммунальное хозяйство</t>
  </si>
  <si>
    <t>Мероприятия в области коммунального хозяйства</t>
  </si>
  <si>
    <t>71.3.1522</t>
  </si>
  <si>
    <t>Благоустройство</t>
  </si>
  <si>
    <t>Проведение мероприятий по организации уличного освещения</t>
  </si>
  <si>
    <t>71.3.1538</t>
  </si>
  <si>
    <t>Проведение мероприятий по озеленению территории поселения</t>
  </si>
  <si>
    <t>71.3.1540</t>
  </si>
  <si>
    <t>Мероприятия по организация и содержанию мест захоронений</t>
  </si>
  <si>
    <t>71.3.1541</t>
  </si>
  <si>
    <t>Прочие мероприятия по благоустройству территории  поселения</t>
  </si>
  <si>
    <t>71.3.1542</t>
  </si>
  <si>
    <t xml:space="preserve">Мероприятия по энергосбережению и повышению энергетической эффективности муниципальных объектов </t>
  </si>
  <si>
    <t>71.3.1553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</si>
  <si>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</si>
  <si>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муниципального образования</t>
  </si>
  <si>
    <t>71.3.1539</t>
  </si>
  <si>
    <t>Проведение мероприятий по обеспечению безопасности дорожного движения</t>
  </si>
  <si>
    <t>71.3.1554</t>
  </si>
  <si>
    <t>Капитальный ремонт и ремонт автомобильных дорог общего пользования местного значения</t>
  </si>
  <si>
    <t>71.3.1560</t>
  </si>
  <si>
    <t>71.3.7014</t>
  </si>
  <si>
    <t>ПОДПРОГРАММА 4.</t>
  </si>
  <si>
    <t>71.4</t>
  </si>
  <si>
    <t>Развитие культуры, организация праздничных мероприятий на территории Войсковицкого сельского поселения Гатчинского муниципального района</t>
  </si>
  <si>
    <t>Культура</t>
  </si>
  <si>
    <t>Проведение культурно-массовых мероприятий к праздничным и памятным датам</t>
  </si>
  <si>
    <t>71.4.1563</t>
  </si>
  <si>
    <t>ПОДПРОГРАММА 5.</t>
  </si>
  <si>
    <t>71.5</t>
  </si>
  <si>
    <t>Развитие физической культуры, спорта и молодежной политики на территории Войсковицкого сельского поселения Гатчинского муниципального района</t>
  </si>
  <si>
    <t>Массовый спорт</t>
  </si>
  <si>
    <t>Проведение мероприятий в области спорта и физической культуры</t>
  </si>
  <si>
    <t>71.5.1534</t>
  </si>
  <si>
    <t>Строительство иреконтсрукция спортивных сооружений</t>
  </si>
  <si>
    <t>71.5.1639</t>
  </si>
  <si>
    <t>Прочая закупка товаров, работ и услуг для обеспечения гос.и муниц. нужд</t>
  </si>
  <si>
    <t>414</t>
  </si>
  <si>
    <t>Молодежная политика и оздоровление детей</t>
  </si>
  <si>
    <t>Проведение мероприятий для детей и молодежи</t>
  </si>
  <si>
    <t>71.5.1523</t>
  </si>
  <si>
    <t>Организация временных оплачиваемых рабочих мест для несовершеннолетних граждан</t>
  </si>
  <si>
    <t>71.5.1566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</si>
  <si>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</si>
  <si>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</si>
  <si>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Комплексные меры по профилактике безнадзорности и правонарушений несовершеннолетних</t>
  </si>
  <si>
    <t>71.5.1568</t>
  </si>
  <si>
    <t>НЕПРОГРАММНАЯ ЧАСТЬ</t>
  </si>
  <si>
    <t>Обеспечение деятельности органов управления</t>
  </si>
  <si>
    <t>61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</si>
  <si>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</si>
  <si>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</si>
  <si>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</si>
  <si>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</si>
  <si>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Расходы на выплату персоналу государственных (муниципальных) органов</t>
  </si>
  <si>
    <t>121</t>
  </si>
  <si>
    <t>Глава местной администрации (исполнительно-распорядительного органа муниципального образования)</t>
  </si>
  <si>
    <t>61.7.1104</t>
  </si>
  <si>
    <t>Содержание органов местного управления</t>
  </si>
  <si>
    <t>61.8</t>
  </si>
  <si>
    <t>Содержание органов местного самоуправления,  том числе оплата труда немуниципальных служащих</t>
  </si>
  <si>
    <t>61.8.1103</t>
  </si>
  <si>
    <t>Иные выплаты, за исключением ФОТ государственных (муниципальных) органов, за исключением фонда оплаты труда</t>
  </si>
  <si>
    <t>61.8.1104</t>
  </si>
  <si>
    <t>122</t>
  </si>
  <si>
    <t>Депутаты представительного органа муниципального образования</t>
  </si>
  <si>
    <t>61.8.1105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</si>
  <si>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</si>
  <si>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ОМСУ МО отдельных государственных полномочий ЛО в сфере административных правонарушений</t>
  </si>
  <si>
    <t>61.8.7134</t>
  </si>
  <si>
    <t>Прочие расходы</t>
  </si>
  <si>
    <t>62</t>
  </si>
  <si>
    <t>Прочие непрограммные расходы</t>
  </si>
  <si>
    <t>62.9</t>
  </si>
  <si>
    <t>Межбюджетные трансферты</t>
  </si>
  <si>
    <t>62.9.1300</t>
  </si>
  <si>
    <t>Передача полномочий по жилищному контролю</t>
  </si>
  <si>
    <t>62.9.1301</t>
  </si>
  <si>
    <t>540</t>
  </si>
  <si>
    <t>Передача полномочий по казначейскому исполнению бюджетов поселений</t>
  </si>
  <si>
    <t>62.9.1302</t>
  </si>
  <si>
    <t>Передача полномочий по некоторым жилищным вопросам</t>
  </si>
  <si>
    <t>62.9.1303</t>
  </si>
  <si>
    <t>Передача полномочий по регулированию тарифов на товары и услуги организаций коммунального комплекса</t>
  </si>
  <si>
    <t>62.9.1304</t>
  </si>
  <si>
    <t>Передача полномочий по некоторым вопросам в области землеустройства и архитектуры</t>
  </si>
  <si>
    <t>62.9.1305</t>
  </si>
  <si>
    <t>Передача полномочий по осуществлению финансового контроля бюджетов поселений</t>
  </si>
  <si>
    <t>62.9.1306</t>
  </si>
  <si>
    <t>Передача полномочий по организации централизованных коммунальных услуг</t>
  </si>
  <si>
    <t>62.9.1307</t>
  </si>
  <si>
    <t>Резервные фонды местных администраций</t>
  </si>
  <si>
    <t>62.9.1502</t>
  </si>
  <si>
    <t>Резервные фонды</t>
  </si>
  <si>
    <t xml:space="preserve"> 870</t>
  </si>
  <si>
    <t>Оценка недвижимости, признание прав и регулирование отношений по государственной и муниципальной собственности</t>
  </si>
  <si>
    <t>62.9.1503</t>
  </si>
  <si>
    <t>Проведение мероприятий, осуществляемых органами местного самоуправления</t>
  </si>
  <si>
    <t>62.9.1500</t>
  </si>
  <si>
    <t>62.9.1505</t>
  </si>
  <si>
    <t>Уплата прочих налогов, сборов и иных платежей</t>
  </si>
  <si>
    <t>852</t>
  </si>
  <si>
    <t>Диспансеризация муниципальных и немуниципальных служащих</t>
  </si>
  <si>
    <t>62.9.1507</t>
  </si>
  <si>
    <t>Доплаты к пенсиям государственных служащих субъектов Российской Федерации и муниципальных служащих</t>
  </si>
  <si>
    <t>62.9.1528</t>
  </si>
  <si>
    <t>Пенсионное обеспечение</t>
  </si>
  <si>
    <t>321</t>
  </si>
  <si>
    <t>Проведение выборов в представительные органы муниципального образования</t>
  </si>
  <si>
    <t>62.9.1543</t>
  </si>
  <si>
    <t>Подготовка и проведение мероприятий, посвящённых Дню Победы в Великой Отечественной войне 1941-1945г.г. в рамках непрограммных расходов ОМСУ</t>
  </si>
  <si>
    <t>62.9.1641</t>
  </si>
  <si>
    <t>Возмещение затрат по содержанию временно пустующих помещений, находящихся в муниципальной собственности в рамках непрограммных расходов ОМСУ</t>
  </si>
  <si>
    <t>62.9.1659</t>
  </si>
  <si>
    <t>Осуществление первичного воинского учета на территориях, где отсутствуют военные комиссариаты</t>
  </si>
  <si>
    <t>62.9.5100</t>
  </si>
  <si>
    <t>62.9.5118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</si>
  <si>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</si>
  <si>
    <t>62.9.7088</t>
  </si>
  <si>
    <t>Поддержка муниципальных образований по развитию общественной инфраструктуры</t>
  </si>
  <si>
    <t>62.9.7202</t>
  </si>
  <si>
    <t>Развитие и поддержка малого предпринимательства</t>
  </si>
  <si>
    <t>62.9.9504</t>
  </si>
  <si>
    <t>Противодействие коррупции в администрации сельского поселения</t>
  </si>
  <si>
    <t>62.9.9518</t>
  </si>
  <si>
    <t>Содействие развитию сельскохозяйственного производства, расширению рынка сельскохозяйственной продукции</t>
  </si>
  <si>
    <t>62.9.9535</t>
  </si>
  <si>
    <t>Развитие муниципальной службы</t>
  </si>
  <si>
    <t>62.9.9548</t>
  </si>
  <si>
    <t xml:space="preserve">ВЦП "Развитие части территории Войсковицкого сельского поселения  Гатчинского муниципального района на 2015 год" </t>
  </si>
  <si>
    <t>62.9.9558</t>
  </si>
  <si>
    <t>МБУК "ВОЙСКОВИЦКИЙ ЦЕНТР КУЛЬТУРЫ И СПОРТА"</t>
  </si>
  <si>
    <t>Мероприятия по обеспечению деятельности подведомственных учреждений культуры (МБУК)</t>
  </si>
  <si>
    <t>71.4.1250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</si>
  <si>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</si>
  <si>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</si>
  <si>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на  ные цели</t>
  </si>
  <si>
    <t>612</t>
  </si>
  <si>
    <t>Мероприятия по обеспечению деятельности муниципальных библиотек</t>
  </si>
  <si>
    <t>71.4.1260</t>
  </si>
  <si>
    <t>Мероприятия по капитальному ремонту объектов культуры</t>
  </si>
  <si>
    <t>71.4.1564</t>
  </si>
  <si>
    <t>71.4.7067</t>
  </si>
  <si>
    <t>Обеспечение выплат стимулирующего характера работникам мун.учреждений культуры</t>
  </si>
  <si>
    <t>71.4.7036</t>
  </si>
  <si>
    <t>Субсидии на обеспечение выплат стимулирующего характера  (библиотека) обл.бюдж.</t>
  </si>
  <si>
    <t>Субсидии на обеспечение выплат стимулирующего характера  ( МБУК) обл.бюдж.</t>
  </si>
  <si>
    <t>Физическая культура</t>
  </si>
  <si>
    <t>Мероприятия по обеспечению деятельности подведомственных учреждений физкультуры и спорта</t>
  </si>
  <si>
    <t>71.5.1280</t>
  </si>
  <si>
    <t>ИТОГО</t>
  </si>
  <si>
    <t>№ 33   от 22.10.2015 года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</si>
</sst>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68">
    <xf numFmtId="0" fontId="0" fillId="0" borderId="0" xfId="0"/>
    <xf numFmtId="0" fontId="1" fillId="2" borderId="0" xfId="0" applyFont="1" applyFill="1"/>
    <xf numFmtId="10" fontId="3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10" fontId="8" fillId="0" borderId="7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/>
    </xf>
    <xf numFmtId="10" fontId="9" fillId="4" borderId="7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9" fontId="10" fillId="5" borderId="13" xfId="0" applyNumberFormat="1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/>
    </xf>
    <xf numFmtId="10" fontId="9" fillId="5" borderId="7" xfId="0" applyNumberFormat="1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left" vertical="center" wrapText="1"/>
    </xf>
    <xf numFmtId="49" fontId="11" fillId="6" borderId="18" xfId="0" applyNumberFormat="1" applyFont="1" applyFill="1" applyBorder="1" applyAlignment="1">
      <alignment horizontal="left" vertical="center" wrapText="1"/>
    </xf>
    <xf numFmtId="49" fontId="11" fillId="7" borderId="22" xfId="0" applyNumberFormat="1" applyFont="1" applyFill="1" applyBorder="1" applyAlignment="1">
      <alignment horizontal="left" vertical="center" wrapText="1"/>
    </xf>
    <xf numFmtId="49" fontId="11" fillId="7" borderId="23" xfId="0" applyNumberFormat="1" applyFont="1" applyFill="1" applyBorder="1" applyAlignment="1">
      <alignment horizontal="center" vertical="center" wrapText="1"/>
    </xf>
    <xf numFmtId="49" fontId="11" fillId="7" borderId="24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10" fontId="11" fillId="7" borderId="25" xfId="0" applyNumberFormat="1" applyFont="1" applyFill="1" applyBorder="1" applyAlignment="1">
      <alignment horizontal="center" vertical="center" wrapText="1"/>
    </xf>
    <xf numFmtId="49" fontId="11" fillId="8" borderId="26" xfId="0" applyNumberFormat="1" applyFont="1" applyFill="1" applyBorder="1" applyAlignment="1">
      <alignment horizontal="left" vertical="center" wrapText="1"/>
    </xf>
    <xf numFmtId="49" fontId="11" fillId="8" borderId="27" xfId="0" applyNumberFormat="1" applyFont="1" applyFill="1" applyBorder="1" applyAlignment="1">
      <alignment horizontal="center" vertical="center" wrapText="1"/>
    </xf>
    <xf numFmtId="49" fontId="11" fillId="8" borderId="5" xfId="0" applyNumberFormat="1" applyFont="1" applyFill="1" applyBorder="1" applyAlignment="1">
      <alignment horizontal="center" vertical="center" wrapText="1"/>
    </xf>
    <xf numFmtId="4" fontId="11" fillId="8" borderId="28" xfId="0" applyNumberFormat="1" applyFont="1" applyFill="1" applyBorder="1" applyAlignment="1">
      <alignment horizontal="center" vertical="center" wrapText="1"/>
    </xf>
    <xf numFmtId="10" fontId="11" fillId="8" borderId="28" xfId="0" applyNumberFormat="1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left" vertical="center" wrapText="1"/>
    </xf>
    <xf numFmtId="49" fontId="12" fillId="2" borderId="27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" fontId="12" fillId="2" borderId="28" xfId="0" applyNumberFormat="1" applyFont="1" applyFill="1" applyBorder="1" applyAlignment="1">
      <alignment horizontal="center" vertical="center" wrapText="1"/>
    </xf>
    <xf numFmtId="10" fontId="12" fillId="2" borderId="28" xfId="0" applyNumberFormat="1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left" vertical="center" wrapText="1"/>
    </xf>
    <xf numFmtId="49" fontId="11" fillId="7" borderId="27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4" fontId="11" fillId="7" borderId="28" xfId="0" applyNumberFormat="1" applyFont="1" applyFill="1" applyBorder="1" applyAlignment="1">
      <alignment horizontal="center" vertical="center" wrapText="1"/>
    </xf>
    <xf numFmtId="10" fontId="11" fillId="7" borderId="28" xfId="0" applyNumberFormat="1" applyFont="1" applyFill="1" applyBorder="1" applyAlignment="1">
      <alignment horizontal="center" vertical="center" wrapText="1"/>
    </xf>
    <xf numFmtId="49" fontId="12" fillId="2" borderId="29" xfId="0" applyNumberFormat="1" applyFont="1" applyFill="1" applyBorder="1" applyAlignment="1">
      <alignment horizontal="left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30" xfId="0" applyNumberFormat="1" applyFont="1" applyFill="1" applyBorder="1" applyAlignment="1">
      <alignment horizontal="center" vertical="center" wrapText="1"/>
    </xf>
    <xf numFmtId="4" fontId="12" fillId="0" borderId="28" xfId="0" applyNumberFormat="1" applyFont="1" applyFill="1" applyBorder="1" applyAlignment="1">
      <alignment horizontal="center" vertical="center" wrapText="1"/>
    </xf>
    <xf numFmtId="10" fontId="12" fillId="0" borderId="28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center" vertical="center" wrapText="1"/>
    </xf>
    <xf numFmtId="10" fontId="12" fillId="0" borderId="31" xfId="0" applyNumberFormat="1" applyFont="1" applyFill="1" applyBorder="1" applyAlignment="1">
      <alignment horizontal="center" vertical="center" wrapText="1"/>
    </xf>
    <xf numFmtId="4" fontId="12" fillId="2" borderId="31" xfId="0" applyNumberFormat="1" applyFont="1" applyFill="1" applyBorder="1" applyAlignment="1">
      <alignment horizontal="center" vertical="center" wrapText="1"/>
    </xf>
    <xf numFmtId="10" fontId="12" fillId="2" borderId="31" xfId="0" applyNumberFormat="1" applyFont="1" applyFill="1" applyBorder="1" applyAlignment="1">
      <alignment horizontal="center" vertical="center" wrapText="1"/>
    </xf>
    <xf numFmtId="49" fontId="12" fillId="8" borderId="27" xfId="0" applyNumberFormat="1" applyFont="1" applyFill="1" applyBorder="1" applyAlignment="1">
      <alignment horizontal="center" vertical="center" wrapText="1"/>
    </xf>
    <xf numFmtId="49" fontId="11" fillId="8" borderId="27" xfId="0" applyNumberFormat="1" applyFont="1" applyFill="1" applyBorder="1" applyAlignment="1">
      <alignment horizontal="left" vertical="center" wrapText="1"/>
    </xf>
    <xf numFmtId="4" fontId="11" fillId="8" borderId="32" xfId="0" applyNumberFormat="1" applyFont="1" applyFill="1" applyBorder="1" applyAlignment="1">
      <alignment horizontal="center" vertical="center" wrapText="1"/>
    </xf>
    <xf numFmtId="4" fontId="11" fillId="8" borderId="33" xfId="0" applyNumberFormat="1" applyFont="1" applyFill="1" applyBorder="1" applyAlignment="1">
      <alignment horizontal="center" vertical="center" wrapText="1"/>
    </xf>
    <xf numFmtId="10" fontId="11" fillId="8" borderId="33" xfId="0" applyNumberFormat="1" applyFont="1" applyFill="1" applyBorder="1" applyAlignment="1">
      <alignment horizontal="center" vertical="center" wrapText="1"/>
    </xf>
    <xf numFmtId="49" fontId="12" fillId="2" borderId="27" xfId="0" applyNumberFormat="1" applyFont="1" applyFill="1" applyBorder="1" applyAlignment="1">
      <alignment horizontal="left" vertical="center" wrapText="1"/>
    </xf>
    <xf numFmtId="49" fontId="12" fillId="2" borderId="34" xfId="0" applyNumberFormat="1" applyFont="1" applyFill="1" applyBorder="1" applyAlignment="1">
      <alignment horizontal="center" vertical="center" wrapText="1"/>
    </xf>
    <xf numFmtId="4" fontId="12" fillId="0" borderId="35" xfId="0" applyNumberFormat="1" applyFont="1" applyFill="1" applyBorder="1" applyAlignment="1">
      <alignment horizontal="center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10" fontId="12" fillId="0" borderId="36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49" fontId="11" fillId="7" borderId="2" xfId="0" applyNumberFormat="1" applyFont="1" applyFill="1" applyBorder="1" applyAlignment="1">
      <alignment horizontal="center" vertical="center" wrapText="1"/>
    </xf>
    <xf numFmtId="49" fontId="11" fillId="7" borderId="3" xfId="0" applyNumberFormat="1" applyFont="1" applyFill="1" applyBorder="1" applyAlignment="1">
      <alignment horizontal="center" vertical="center" wrapText="1"/>
    </xf>
    <xf numFmtId="4" fontId="11" fillId="7" borderId="4" xfId="0" applyNumberFormat="1" applyFont="1" applyFill="1" applyBorder="1" applyAlignment="1">
      <alignment horizontal="center" vertical="center" wrapText="1"/>
    </xf>
    <xf numFmtId="10" fontId="11" fillId="7" borderId="4" xfId="0" applyNumberFormat="1" applyFont="1" applyFill="1" applyBorder="1" applyAlignment="1">
      <alignment horizontal="center" vertical="center" wrapText="1"/>
    </xf>
    <xf numFmtId="49" fontId="7" fillId="6" borderId="18" xfId="0" applyNumberFormat="1" applyFont="1" applyFill="1" applyBorder="1" applyAlignment="1">
      <alignment horizontal="left" vertical="center" wrapText="1"/>
    </xf>
    <xf numFmtId="49" fontId="12" fillId="2" borderId="37" xfId="0" applyNumberFormat="1" applyFont="1" applyFill="1" applyBorder="1" applyAlignment="1">
      <alignment horizontal="left" vertical="center" wrapText="1"/>
    </xf>
    <xf numFmtId="49" fontId="12" fillId="2" borderId="38" xfId="0" applyNumberFormat="1" applyFont="1" applyFill="1" applyBorder="1" applyAlignment="1">
      <alignment horizontal="center" vertical="center" wrapText="1"/>
    </xf>
    <xf numFmtId="49" fontId="11" fillId="8" borderId="23" xfId="0" applyNumberFormat="1" applyFont="1" applyFill="1" applyBorder="1" applyAlignment="1">
      <alignment horizontal="center" vertical="center" wrapText="1"/>
    </xf>
    <xf numFmtId="49" fontId="11" fillId="8" borderId="24" xfId="0" applyNumberFormat="1" applyFont="1" applyFill="1" applyBorder="1" applyAlignment="1">
      <alignment horizontal="center" vertical="center" wrapText="1"/>
    </xf>
    <xf numFmtId="4" fontId="11" fillId="8" borderId="25" xfId="0" applyNumberFormat="1" applyFont="1" applyFill="1" applyBorder="1" applyAlignment="1">
      <alignment horizontal="center" vertical="center" wrapText="1"/>
    </xf>
    <xf numFmtId="10" fontId="11" fillId="8" borderId="25" xfId="0" applyNumberFormat="1" applyFont="1" applyFill="1" applyBorder="1" applyAlignment="1">
      <alignment horizontal="center" vertical="center" wrapText="1"/>
    </xf>
    <xf numFmtId="4" fontId="9" fillId="9" borderId="40" xfId="0" applyNumberFormat="1" applyFont="1" applyFill="1" applyBorder="1" applyAlignment="1">
      <alignment horizontal="center" vertical="center" wrapText="1"/>
    </xf>
    <xf numFmtId="4" fontId="9" fillId="9" borderId="7" xfId="0" applyNumberFormat="1" applyFont="1" applyFill="1" applyBorder="1" applyAlignment="1">
      <alignment horizontal="center" vertical="center" wrapText="1"/>
    </xf>
    <xf numFmtId="10" fontId="9" fillId="9" borderId="7" xfId="0" applyNumberFormat="1" applyFont="1" applyFill="1" applyBorder="1" applyAlignment="1">
      <alignment horizontal="center" vertical="center" wrapText="1"/>
    </xf>
    <xf numFmtId="49" fontId="9" fillId="10" borderId="26" xfId="0" applyNumberFormat="1" applyFont="1" applyFill="1" applyBorder="1" applyAlignment="1">
      <alignment horizontal="left" vertical="center" wrapText="1"/>
    </xf>
    <xf numFmtId="49" fontId="9" fillId="10" borderId="27" xfId="0" applyNumberFormat="1" applyFont="1" applyFill="1" applyBorder="1" applyAlignment="1">
      <alignment horizontal="center" vertical="center" wrapText="1"/>
    </xf>
    <xf numFmtId="49" fontId="9" fillId="10" borderId="5" xfId="0" applyNumberFormat="1" applyFont="1" applyFill="1" applyBorder="1" applyAlignment="1">
      <alignment horizontal="center" vertical="center" wrapText="1"/>
    </xf>
    <xf numFmtId="4" fontId="9" fillId="10" borderId="41" xfId="0" applyNumberFormat="1" applyFont="1" applyFill="1" applyBorder="1" applyAlignment="1">
      <alignment horizontal="center" vertical="center" wrapText="1"/>
    </xf>
    <xf numFmtId="10" fontId="9" fillId="10" borderId="41" xfId="0" applyNumberFormat="1" applyFont="1" applyFill="1" applyBorder="1" applyAlignment="1">
      <alignment horizontal="center" vertical="center" wrapText="1"/>
    </xf>
    <xf numFmtId="49" fontId="11" fillId="11" borderId="26" xfId="0" applyNumberFormat="1" applyFont="1" applyFill="1" applyBorder="1" applyAlignment="1">
      <alignment horizontal="left" vertical="center" wrapText="1"/>
    </xf>
    <xf numFmtId="49" fontId="11" fillId="11" borderId="27" xfId="0" applyNumberFormat="1" applyFont="1" applyFill="1" applyBorder="1" applyAlignment="1">
      <alignment horizontal="center" vertical="center" wrapText="1"/>
    </xf>
    <xf numFmtId="49" fontId="11" fillId="11" borderId="5" xfId="0" applyNumberFormat="1" applyFont="1" applyFill="1" applyBorder="1" applyAlignment="1">
      <alignment horizontal="center" vertical="center" wrapText="1"/>
    </xf>
    <xf numFmtId="4" fontId="11" fillId="11" borderId="33" xfId="0" applyNumberFormat="1" applyFont="1" applyFill="1" applyBorder="1" applyAlignment="1">
      <alignment horizontal="center" vertical="center" wrapText="1"/>
    </xf>
    <xf numFmtId="10" fontId="11" fillId="11" borderId="33" xfId="0" applyNumberFormat="1" applyFont="1" applyFill="1" applyBorder="1" applyAlignment="1">
      <alignment horizontal="center" vertical="center" wrapText="1"/>
    </xf>
    <xf numFmtId="49" fontId="11" fillId="12" borderId="26" xfId="0" applyNumberFormat="1" applyFont="1" applyFill="1" applyBorder="1" applyAlignment="1">
      <alignment horizontal="left" vertical="center" wrapText="1"/>
    </xf>
    <xf numFmtId="49" fontId="11" fillId="12" borderId="27" xfId="0" applyNumberFormat="1" applyFont="1" applyFill="1" applyBorder="1" applyAlignment="1">
      <alignment horizontal="center" vertical="center" wrapText="1"/>
    </xf>
    <xf numFmtId="49" fontId="11" fillId="12" borderId="5" xfId="0" applyNumberFormat="1" applyFont="1" applyFill="1" applyBorder="1" applyAlignment="1">
      <alignment horizontal="center" vertical="center" wrapText="1"/>
    </xf>
    <xf numFmtId="4" fontId="11" fillId="12" borderId="33" xfId="0" applyNumberFormat="1" applyFont="1" applyFill="1" applyBorder="1" applyAlignment="1">
      <alignment horizontal="center" vertical="center" wrapText="1"/>
    </xf>
    <xf numFmtId="10" fontId="11" fillId="12" borderId="33" xfId="0" applyNumberFormat="1" applyFont="1" applyFill="1" applyBorder="1" applyAlignment="1">
      <alignment horizontal="center" vertical="center" wrapText="1"/>
    </xf>
    <xf numFmtId="4" fontId="12" fillId="0" borderId="33" xfId="0" applyNumberFormat="1" applyFont="1" applyFill="1" applyBorder="1" applyAlignment="1">
      <alignment horizontal="center" vertical="center" wrapText="1"/>
    </xf>
    <xf numFmtId="10" fontId="12" fillId="0" borderId="33" xfId="0" applyNumberFormat="1" applyFont="1" applyFill="1" applyBorder="1" applyAlignment="1">
      <alignment horizontal="center" vertical="center" wrapText="1"/>
    </xf>
    <xf numFmtId="4" fontId="12" fillId="2" borderId="33" xfId="0" applyNumberFormat="1" applyFont="1" applyFill="1" applyBorder="1" applyAlignment="1">
      <alignment horizontal="center" vertical="center" wrapText="1"/>
    </xf>
    <xf numFmtId="10" fontId="12" fillId="2" borderId="33" xfId="0" applyNumberFormat="1" applyFont="1" applyFill="1" applyBorder="1" applyAlignment="1">
      <alignment horizontal="center" vertical="center" wrapText="1"/>
    </xf>
    <xf numFmtId="49" fontId="13" fillId="10" borderId="26" xfId="0" applyNumberFormat="1" applyFont="1" applyFill="1" applyBorder="1" applyAlignment="1">
      <alignment horizontal="center" vertical="center" wrapText="1"/>
    </xf>
    <xf numFmtId="4" fontId="9" fillId="10" borderId="33" xfId="0" applyNumberFormat="1" applyFont="1" applyFill="1" applyBorder="1" applyAlignment="1">
      <alignment horizontal="center" vertical="center" wrapText="1"/>
    </xf>
    <xf numFmtId="10" fontId="9" fillId="10" borderId="33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justify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vertical="center" wrapText="1"/>
    </xf>
    <xf numFmtId="49" fontId="7" fillId="12" borderId="26" xfId="0" applyNumberFormat="1" applyFont="1" applyFill="1" applyBorder="1" applyAlignment="1">
      <alignment horizontal="left" vertical="center" wrapText="1"/>
    </xf>
    <xf numFmtId="49" fontId="7" fillId="12" borderId="27" xfId="0" applyNumberFormat="1" applyFont="1" applyFill="1" applyBorder="1" applyAlignment="1">
      <alignment horizontal="center" vertical="center" wrapText="1"/>
    </xf>
    <xf numFmtId="49" fontId="7" fillId="12" borderId="5" xfId="0" applyNumberFormat="1" applyFont="1" applyFill="1" applyBorder="1" applyAlignment="1">
      <alignment horizontal="center" vertical="center" wrapText="1"/>
    </xf>
    <xf numFmtId="4" fontId="7" fillId="12" borderId="33" xfId="0" applyNumberFormat="1" applyFont="1" applyFill="1" applyBorder="1" applyAlignment="1">
      <alignment horizontal="center" vertical="center" wrapText="1"/>
    </xf>
    <xf numFmtId="10" fontId="7" fillId="12" borderId="33" xfId="0" applyNumberFormat="1" applyFont="1" applyFill="1" applyBorder="1" applyAlignment="1">
      <alignment horizontal="center" vertical="center" wrapText="1"/>
    </xf>
    <xf numFmtId="0" fontId="15" fillId="12" borderId="27" xfId="1" applyFont="1" applyFill="1" applyBorder="1" applyAlignment="1">
      <alignment horizontal="left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10" fontId="12" fillId="0" borderId="42" xfId="0" applyNumberFormat="1" applyFont="1" applyFill="1" applyBorder="1" applyAlignment="1">
      <alignment horizontal="center" vertical="center" wrapText="1"/>
    </xf>
    <xf numFmtId="4" fontId="13" fillId="13" borderId="7" xfId="0" applyNumberFormat="1" applyFont="1" applyFill="1" applyBorder="1" applyAlignment="1">
      <alignment horizontal="center" vertical="center" wrapText="1"/>
    </xf>
    <xf numFmtId="10" fontId="13" fillId="13" borderId="7" xfId="0" applyNumberFormat="1" applyFont="1" applyFill="1" applyBorder="1" applyAlignment="1">
      <alignment horizontal="center" vertical="center" wrapText="1"/>
    </xf>
    <xf numFmtId="4" fontId="13" fillId="4" borderId="7" xfId="0" applyNumberFormat="1" applyFont="1" applyFill="1" applyBorder="1" applyAlignment="1">
      <alignment horizontal="center" vertical="center" wrapText="1"/>
    </xf>
    <xf numFmtId="4" fontId="13" fillId="4" borderId="40" xfId="0" applyNumberFormat="1" applyFont="1" applyFill="1" applyBorder="1" applyAlignment="1">
      <alignment horizontal="center" vertical="center" wrapText="1"/>
    </xf>
    <xf numFmtId="10" fontId="13" fillId="4" borderId="40" xfId="0" applyNumberFormat="1" applyFont="1" applyFill="1" applyBorder="1" applyAlignment="1">
      <alignment horizontal="center" vertical="center" wrapText="1"/>
    </xf>
    <xf numFmtId="4" fontId="11" fillId="7" borderId="41" xfId="0" applyNumberFormat="1" applyFont="1" applyFill="1" applyBorder="1" applyAlignment="1">
      <alignment horizontal="center" vertical="center" wrapText="1"/>
    </xf>
    <xf numFmtId="10" fontId="11" fillId="7" borderId="41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left" vertical="center" wrapText="1"/>
    </xf>
    <xf numFmtId="49" fontId="12" fillId="2" borderId="39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" fontId="12" fillId="0" borderId="43" xfId="0" applyNumberFormat="1" applyFont="1" applyFill="1" applyBorder="1" applyAlignment="1">
      <alignment horizontal="center" vertical="center" wrapText="1"/>
    </xf>
    <xf numFmtId="10" fontId="12" fillId="0" borderId="43" xfId="0" applyNumberFormat="1" applyFont="1" applyFill="1" applyBorder="1" applyAlignment="1">
      <alignment horizontal="center" vertical="center" wrapText="1"/>
    </xf>
    <xf numFmtId="4" fontId="12" fillId="0" borderId="44" xfId="0" applyNumberFormat="1" applyFont="1" applyFill="1" applyBorder="1" applyAlignment="1">
      <alignment horizontal="center" vertical="center" wrapText="1"/>
    </xf>
    <xf numFmtId="4" fontId="11" fillId="7" borderId="47" xfId="0" applyNumberFormat="1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wrapText="1"/>
    </xf>
    <xf numFmtId="0" fontId="9" fillId="9" borderId="12" xfId="0" applyFont="1" applyFill="1" applyBorder="1"/>
    <xf numFmtId="0" fontId="9" fillId="9" borderId="13" xfId="0" applyFont="1" applyFill="1" applyBorder="1"/>
    <xf numFmtId="4" fontId="9" fillId="9" borderId="40" xfId="0" applyNumberFormat="1" applyFont="1" applyFill="1" applyBorder="1" applyAlignment="1">
      <alignment horizontal="center" vertical="center"/>
    </xf>
    <xf numFmtId="10" fontId="9" fillId="9" borderId="40" xfId="0" applyNumberFormat="1" applyFont="1" applyFill="1" applyBorder="1" applyAlignment="1">
      <alignment horizontal="center" vertical="center"/>
    </xf>
    <xf numFmtId="4" fontId="3" fillId="2" borderId="0" xfId="0" applyNumberFormat="1" applyFont="1" applyFill="1"/>
    <xf numFmtId="4" fontId="8" fillId="0" borderId="6" xfId="0" applyNumberFormat="1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11" fillId="6" borderId="15" xfId="0" applyNumberFormat="1" applyFont="1" applyFill="1" applyBorder="1" applyAlignment="1">
      <alignment horizontal="center" vertical="center" wrapText="1"/>
    </xf>
    <xf numFmtId="49" fontId="11" fillId="6" borderId="19" xfId="0" applyNumberFormat="1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49" fontId="10" fillId="6" borderId="16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4" fontId="11" fillId="6" borderId="17" xfId="0" applyNumberFormat="1" applyFont="1" applyFill="1" applyBorder="1" applyAlignment="1">
      <alignment horizontal="center" vertical="center" wrapText="1"/>
    </xf>
    <xf numFmtId="4" fontId="11" fillId="6" borderId="21" xfId="0" applyNumberFormat="1" applyFont="1" applyFill="1" applyBorder="1" applyAlignment="1">
      <alignment horizontal="center" vertical="center" wrapText="1"/>
    </xf>
    <xf numFmtId="10" fontId="11" fillId="6" borderId="17" xfId="0" applyNumberFormat="1" applyFont="1" applyFill="1" applyBorder="1" applyAlignment="1">
      <alignment horizontal="center" vertical="center" wrapText="1"/>
    </xf>
    <xf numFmtId="10" fontId="11" fillId="6" borderId="21" xfId="0" applyNumberFormat="1" applyFont="1" applyFill="1" applyBorder="1" applyAlignment="1">
      <alignment horizontal="center" vertical="center" wrapText="1"/>
    </xf>
    <xf numFmtId="49" fontId="12" fillId="6" borderId="16" xfId="0" applyNumberFormat="1" applyFont="1" applyFill="1" applyBorder="1" applyAlignment="1">
      <alignment horizontal="center" vertical="center" wrapText="1"/>
    </xf>
    <xf numFmtId="49" fontId="12" fillId="6" borderId="20" xfId="0" applyNumberFormat="1" applyFont="1" applyFill="1" applyBorder="1" applyAlignment="1">
      <alignment horizontal="center" vertical="center" wrapText="1"/>
    </xf>
    <xf numFmtId="49" fontId="12" fillId="6" borderId="15" xfId="0" applyNumberFormat="1" applyFont="1" applyFill="1" applyBorder="1" applyAlignment="1">
      <alignment horizontal="center" vertical="center" wrapText="1"/>
    </xf>
    <xf numFmtId="49" fontId="12" fillId="6" borderId="19" xfId="0" applyNumberFormat="1" applyFont="1" applyFill="1" applyBorder="1" applyAlignment="1">
      <alignment horizontal="center" vertical="center" wrapText="1"/>
    </xf>
    <xf numFmtId="10" fontId="7" fillId="6" borderId="17" xfId="0" applyNumberFormat="1" applyFont="1" applyFill="1" applyBorder="1" applyAlignment="1">
      <alignment horizontal="center" vertical="center" wrapText="1"/>
    </xf>
    <xf numFmtId="10" fontId="7" fillId="6" borderId="21" xfId="0" applyNumberFormat="1" applyFont="1" applyFill="1" applyBorder="1" applyAlignment="1">
      <alignment horizontal="center" vertical="center" wrapText="1"/>
    </xf>
    <xf numFmtId="49" fontId="7" fillId="6" borderId="15" xfId="0" applyNumberFormat="1" applyFont="1" applyFill="1" applyBorder="1" applyAlignment="1">
      <alignment horizontal="center" vertical="center" wrapText="1"/>
    </xf>
    <xf numFmtId="49" fontId="7" fillId="6" borderId="19" xfId="0" applyNumberFormat="1" applyFont="1" applyFill="1" applyBorder="1" applyAlignment="1">
      <alignment horizontal="center" vertical="center" wrapText="1"/>
    </xf>
    <xf numFmtId="4" fontId="7" fillId="6" borderId="17" xfId="0" applyNumberFormat="1" applyFont="1" applyFill="1" applyBorder="1" applyAlignment="1">
      <alignment horizontal="center" vertical="center" wrapText="1"/>
    </xf>
    <xf numFmtId="4" fontId="7" fillId="6" borderId="21" xfId="0" applyNumberFormat="1" applyFont="1" applyFill="1" applyBorder="1" applyAlignment="1">
      <alignment horizontal="center" vertical="center" wrapText="1"/>
    </xf>
    <xf numFmtId="49" fontId="9" fillId="9" borderId="8" xfId="0" applyNumberFormat="1" applyFont="1" applyFill="1" applyBorder="1" applyAlignment="1">
      <alignment horizontal="center" vertical="center" wrapText="1"/>
    </xf>
    <xf numFmtId="49" fontId="9" fillId="9" borderId="9" xfId="0" applyNumberFormat="1" applyFont="1" applyFill="1" applyBorder="1" applyAlignment="1">
      <alignment horizontal="center" vertical="center" wrapText="1"/>
    </xf>
    <xf numFmtId="49" fontId="13" fillId="13" borderId="8" xfId="0" applyNumberFormat="1" applyFont="1" applyFill="1" applyBorder="1" applyAlignment="1">
      <alignment horizontal="center" vertical="center" wrapText="1"/>
    </xf>
    <xf numFmtId="49" fontId="13" fillId="13" borderId="9" xfId="0" applyNumberFormat="1" applyFont="1" applyFill="1" applyBorder="1" applyAlignment="1">
      <alignment horizontal="center" vertical="center" wrapText="1"/>
    </xf>
    <xf numFmtId="4" fontId="7" fillId="6" borderId="45" xfId="0" applyNumberFormat="1" applyFont="1" applyFill="1" applyBorder="1" applyAlignment="1">
      <alignment horizontal="center" vertical="center" wrapText="1"/>
    </xf>
    <xf numFmtId="4" fontId="7" fillId="6" borderId="46" xfId="0" applyNumberFormat="1" applyFont="1" applyFill="1" applyBorder="1" applyAlignment="1">
      <alignment horizontal="center" vertical="center" wrapText="1"/>
    </xf>
    <xf numFmtId="10" fontId="7" fillId="6" borderId="45" xfId="0" applyNumberFormat="1" applyFont="1" applyFill="1" applyBorder="1" applyAlignment="1">
      <alignment horizontal="center" vertical="center" wrapText="1"/>
    </xf>
    <xf numFmtId="10" fontId="7" fillId="6" borderId="4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>
      <selection activeCell="D4" sqref="D4:F4"/>
    </sheetView>
  </sheetViews>
  <sheetFormatPr defaultRowHeight="12.75"/>
  <cols>
    <col min="1" max="1" width="50.7109375" style="3" customWidth="1"/>
    <col min="2" max="2" width="10" style="3" customWidth="1"/>
    <col min="3" max="3" width="8" style="3" customWidth="1"/>
    <col min="4" max="4" width="9.85546875" style="3" customWidth="1"/>
    <col min="5" max="6" width="14.42578125" style="133" customWidth="1"/>
    <col min="7" max="7" width="14.42578125" style="2" customWidth="1"/>
    <col min="8" max="246" width="9.140625" style="3"/>
    <col min="247" max="247" width="50.7109375" style="3" customWidth="1"/>
    <col min="248" max="248" width="10" style="3" customWidth="1"/>
    <col min="249" max="249" width="8" style="3" customWidth="1"/>
    <col min="250" max="250" width="9.85546875" style="3" customWidth="1"/>
    <col min="251" max="251" width="12.28515625" style="3" customWidth="1"/>
    <col min="252" max="252" width="0" style="3" hidden="1" customWidth="1"/>
    <col min="253" max="253" width="14.42578125" style="3" customWidth="1"/>
    <col min="254" max="254" width="0" style="3" hidden="1" customWidth="1"/>
    <col min="255" max="255" width="6.28515625" style="3" customWidth="1"/>
    <col min="256" max="256" width="6" style="3" customWidth="1"/>
    <col min="257" max="257" width="7.28515625" style="3" customWidth="1"/>
    <col min="258" max="258" width="6.28515625" style="3" customWidth="1"/>
    <col min="259" max="259" width="12.5703125" style="3" customWidth="1"/>
    <col min="260" max="502" width="9.140625" style="3"/>
    <col min="503" max="503" width="50.7109375" style="3" customWidth="1"/>
    <col min="504" max="504" width="10" style="3" customWidth="1"/>
    <col min="505" max="505" width="8" style="3" customWidth="1"/>
    <col min="506" max="506" width="9.85546875" style="3" customWidth="1"/>
    <col min="507" max="507" width="12.28515625" style="3" customWidth="1"/>
    <col min="508" max="508" width="0" style="3" hidden="1" customWidth="1"/>
    <col min="509" max="509" width="14.42578125" style="3" customWidth="1"/>
    <col min="510" max="510" width="0" style="3" hidden="1" customWidth="1"/>
    <col min="511" max="511" width="6.28515625" style="3" customWidth="1"/>
    <col min="512" max="512" width="6" style="3" customWidth="1"/>
    <col min="513" max="513" width="7.28515625" style="3" customWidth="1"/>
    <col min="514" max="514" width="6.28515625" style="3" customWidth="1"/>
    <col min="515" max="515" width="12.5703125" style="3" customWidth="1"/>
    <col min="516" max="758" width="9.140625" style="3"/>
    <col min="759" max="759" width="50.7109375" style="3" customWidth="1"/>
    <col min="760" max="760" width="10" style="3" customWidth="1"/>
    <col min="761" max="761" width="8" style="3" customWidth="1"/>
    <col min="762" max="762" width="9.85546875" style="3" customWidth="1"/>
    <col min="763" max="763" width="12.28515625" style="3" customWidth="1"/>
    <col min="764" max="764" width="0" style="3" hidden="1" customWidth="1"/>
    <col min="765" max="765" width="14.42578125" style="3" customWidth="1"/>
    <col min="766" max="766" width="0" style="3" hidden="1" customWidth="1"/>
    <col min="767" max="767" width="6.28515625" style="3" customWidth="1"/>
    <col min="768" max="768" width="6" style="3" customWidth="1"/>
    <col min="769" max="769" width="7.28515625" style="3" customWidth="1"/>
    <col min="770" max="770" width="6.28515625" style="3" customWidth="1"/>
    <col min="771" max="771" width="12.5703125" style="3" customWidth="1"/>
    <col min="772" max="1014" width="9.140625" style="3"/>
    <col min="1015" max="1015" width="50.7109375" style="3" customWidth="1"/>
    <col min="1016" max="1016" width="10" style="3" customWidth="1"/>
    <col min="1017" max="1017" width="8" style="3" customWidth="1"/>
    <col min="1018" max="1018" width="9.85546875" style="3" customWidth="1"/>
    <col min="1019" max="1019" width="12.28515625" style="3" customWidth="1"/>
    <col min="1020" max="1020" width="0" style="3" hidden="1" customWidth="1"/>
    <col min="1021" max="1021" width="14.42578125" style="3" customWidth="1"/>
    <col min="1022" max="1022" width="0" style="3" hidden="1" customWidth="1"/>
    <col min="1023" max="1023" width="6.28515625" style="3" customWidth="1"/>
    <col min="1024" max="1024" width="6" style="3" customWidth="1"/>
    <col min="1025" max="1025" width="7.28515625" style="3" customWidth="1"/>
    <col min="1026" max="1026" width="6.28515625" style="3" customWidth="1"/>
    <col min="1027" max="1027" width="12.5703125" style="3" customWidth="1"/>
    <col min="1028" max="1270" width="9.140625" style="3"/>
    <col min="1271" max="1271" width="50.7109375" style="3" customWidth="1"/>
    <col min="1272" max="1272" width="10" style="3" customWidth="1"/>
    <col min="1273" max="1273" width="8" style="3" customWidth="1"/>
    <col min="1274" max="1274" width="9.85546875" style="3" customWidth="1"/>
    <col min="1275" max="1275" width="12.28515625" style="3" customWidth="1"/>
    <col min="1276" max="1276" width="0" style="3" hidden="1" customWidth="1"/>
    <col min="1277" max="1277" width="14.42578125" style="3" customWidth="1"/>
    <col min="1278" max="1278" width="0" style="3" hidden="1" customWidth="1"/>
    <col min="1279" max="1279" width="6.28515625" style="3" customWidth="1"/>
    <col min="1280" max="1280" width="6" style="3" customWidth="1"/>
    <col min="1281" max="1281" width="7.28515625" style="3" customWidth="1"/>
    <col min="1282" max="1282" width="6.28515625" style="3" customWidth="1"/>
    <col min="1283" max="1283" width="12.5703125" style="3" customWidth="1"/>
    <col min="1284" max="1526" width="9.140625" style="3"/>
    <col min="1527" max="1527" width="50.7109375" style="3" customWidth="1"/>
    <col min="1528" max="1528" width="10" style="3" customWidth="1"/>
    <col min="1529" max="1529" width="8" style="3" customWidth="1"/>
    <col min="1530" max="1530" width="9.85546875" style="3" customWidth="1"/>
    <col min="1531" max="1531" width="12.28515625" style="3" customWidth="1"/>
    <col min="1532" max="1532" width="0" style="3" hidden="1" customWidth="1"/>
    <col min="1533" max="1533" width="14.42578125" style="3" customWidth="1"/>
    <col min="1534" max="1534" width="0" style="3" hidden="1" customWidth="1"/>
    <col min="1535" max="1535" width="6.28515625" style="3" customWidth="1"/>
    <col min="1536" max="1536" width="6" style="3" customWidth="1"/>
    <col min="1537" max="1537" width="7.28515625" style="3" customWidth="1"/>
    <col min="1538" max="1538" width="6.28515625" style="3" customWidth="1"/>
    <col min="1539" max="1539" width="12.5703125" style="3" customWidth="1"/>
    <col min="1540" max="1782" width="9.140625" style="3"/>
    <col min="1783" max="1783" width="50.7109375" style="3" customWidth="1"/>
    <col min="1784" max="1784" width="10" style="3" customWidth="1"/>
    <col min="1785" max="1785" width="8" style="3" customWidth="1"/>
    <col min="1786" max="1786" width="9.85546875" style="3" customWidth="1"/>
    <col min="1787" max="1787" width="12.28515625" style="3" customWidth="1"/>
    <col min="1788" max="1788" width="0" style="3" hidden="1" customWidth="1"/>
    <col min="1789" max="1789" width="14.42578125" style="3" customWidth="1"/>
    <col min="1790" max="1790" width="0" style="3" hidden="1" customWidth="1"/>
    <col min="1791" max="1791" width="6.28515625" style="3" customWidth="1"/>
    <col min="1792" max="1792" width="6" style="3" customWidth="1"/>
    <col min="1793" max="1793" width="7.28515625" style="3" customWidth="1"/>
    <col min="1794" max="1794" width="6.28515625" style="3" customWidth="1"/>
    <col min="1795" max="1795" width="12.5703125" style="3" customWidth="1"/>
    <col min="1796" max="2038" width="9.140625" style="3"/>
    <col min="2039" max="2039" width="50.7109375" style="3" customWidth="1"/>
    <col min="2040" max="2040" width="10" style="3" customWidth="1"/>
    <col min="2041" max="2041" width="8" style="3" customWidth="1"/>
    <col min="2042" max="2042" width="9.85546875" style="3" customWidth="1"/>
    <col min="2043" max="2043" width="12.28515625" style="3" customWidth="1"/>
    <col min="2044" max="2044" width="0" style="3" hidden="1" customWidth="1"/>
    <col min="2045" max="2045" width="14.42578125" style="3" customWidth="1"/>
    <col min="2046" max="2046" width="0" style="3" hidden="1" customWidth="1"/>
    <col min="2047" max="2047" width="6.28515625" style="3" customWidth="1"/>
    <col min="2048" max="2048" width="6" style="3" customWidth="1"/>
    <col min="2049" max="2049" width="7.28515625" style="3" customWidth="1"/>
    <col min="2050" max="2050" width="6.28515625" style="3" customWidth="1"/>
    <col min="2051" max="2051" width="12.5703125" style="3" customWidth="1"/>
    <col min="2052" max="2294" width="9.140625" style="3"/>
    <col min="2295" max="2295" width="50.7109375" style="3" customWidth="1"/>
    <col min="2296" max="2296" width="10" style="3" customWidth="1"/>
    <col min="2297" max="2297" width="8" style="3" customWidth="1"/>
    <col min="2298" max="2298" width="9.85546875" style="3" customWidth="1"/>
    <col min="2299" max="2299" width="12.28515625" style="3" customWidth="1"/>
    <col min="2300" max="2300" width="0" style="3" hidden="1" customWidth="1"/>
    <col min="2301" max="2301" width="14.42578125" style="3" customWidth="1"/>
    <col min="2302" max="2302" width="0" style="3" hidden="1" customWidth="1"/>
    <col min="2303" max="2303" width="6.28515625" style="3" customWidth="1"/>
    <col min="2304" max="2304" width="6" style="3" customWidth="1"/>
    <col min="2305" max="2305" width="7.28515625" style="3" customWidth="1"/>
    <col min="2306" max="2306" width="6.28515625" style="3" customWidth="1"/>
    <col min="2307" max="2307" width="12.5703125" style="3" customWidth="1"/>
    <col min="2308" max="2550" width="9.140625" style="3"/>
    <col min="2551" max="2551" width="50.7109375" style="3" customWidth="1"/>
    <col min="2552" max="2552" width="10" style="3" customWidth="1"/>
    <col min="2553" max="2553" width="8" style="3" customWidth="1"/>
    <col min="2554" max="2554" width="9.85546875" style="3" customWidth="1"/>
    <col min="2555" max="2555" width="12.28515625" style="3" customWidth="1"/>
    <col min="2556" max="2556" width="0" style="3" hidden="1" customWidth="1"/>
    <col min="2557" max="2557" width="14.42578125" style="3" customWidth="1"/>
    <col min="2558" max="2558" width="0" style="3" hidden="1" customWidth="1"/>
    <col min="2559" max="2559" width="6.28515625" style="3" customWidth="1"/>
    <col min="2560" max="2560" width="6" style="3" customWidth="1"/>
    <col min="2561" max="2561" width="7.28515625" style="3" customWidth="1"/>
    <col min="2562" max="2562" width="6.28515625" style="3" customWidth="1"/>
    <col min="2563" max="2563" width="12.5703125" style="3" customWidth="1"/>
    <col min="2564" max="2806" width="9.140625" style="3"/>
    <col min="2807" max="2807" width="50.7109375" style="3" customWidth="1"/>
    <col min="2808" max="2808" width="10" style="3" customWidth="1"/>
    <col min="2809" max="2809" width="8" style="3" customWidth="1"/>
    <col min="2810" max="2810" width="9.85546875" style="3" customWidth="1"/>
    <col min="2811" max="2811" width="12.28515625" style="3" customWidth="1"/>
    <col min="2812" max="2812" width="0" style="3" hidden="1" customWidth="1"/>
    <col min="2813" max="2813" width="14.42578125" style="3" customWidth="1"/>
    <col min="2814" max="2814" width="0" style="3" hidden="1" customWidth="1"/>
    <col min="2815" max="2815" width="6.28515625" style="3" customWidth="1"/>
    <col min="2816" max="2816" width="6" style="3" customWidth="1"/>
    <col min="2817" max="2817" width="7.28515625" style="3" customWidth="1"/>
    <col min="2818" max="2818" width="6.28515625" style="3" customWidth="1"/>
    <col min="2819" max="2819" width="12.5703125" style="3" customWidth="1"/>
    <col min="2820" max="3062" width="9.140625" style="3"/>
    <col min="3063" max="3063" width="50.7109375" style="3" customWidth="1"/>
    <col min="3064" max="3064" width="10" style="3" customWidth="1"/>
    <col min="3065" max="3065" width="8" style="3" customWidth="1"/>
    <col min="3066" max="3066" width="9.85546875" style="3" customWidth="1"/>
    <col min="3067" max="3067" width="12.28515625" style="3" customWidth="1"/>
    <col min="3068" max="3068" width="0" style="3" hidden="1" customWidth="1"/>
    <col min="3069" max="3069" width="14.42578125" style="3" customWidth="1"/>
    <col min="3070" max="3070" width="0" style="3" hidden="1" customWidth="1"/>
    <col min="3071" max="3071" width="6.28515625" style="3" customWidth="1"/>
    <col min="3072" max="3072" width="6" style="3" customWidth="1"/>
    <col min="3073" max="3073" width="7.28515625" style="3" customWidth="1"/>
    <col min="3074" max="3074" width="6.28515625" style="3" customWidth="1"/>
    <col min="3075" max="3075" width="12.5703125" style="3" customWidth="1"/>
    <col min="3076" max="3318" width="9.140625" style="3"/>
    <col min="3319" max="3319" width="50.7109375" style="3" customWidth="1"/>
    <col min="3320" max="3320" width="10" style="3" customWidth="1"/>
    <col min="3321" max="3321" width="8" style="3" customWidth="1"/>
    <col min="3322" max="3322" width="9.85546875" style="3" customWidth="1"/>
    <col min="3323" max="3323" width="12.28515625" style="3" customWidth="1"/>
    <col min="3324" max="3324" width="0" style="3" hidden="1" customWidth="1"/>
    <col min="3325" max="3325" width="14.42578125" style="3" customWidth="1"/>
    <col min="3326" max="3326" width="0" style="3" hidden="1" customWidth="1"/>
    <col min="3327" max="3327" width="6.28515625" style="3" customWidth="1"/>
    <col min="3328" max="3328" width="6" style="3" customWidth="1"/>
    <col min="3329" max="3329" width="7.28515625" style="3" customWidth="1"/>
    <col min="3330" max="3330" width="6.28515625" style="3" customWidth="1"/>
    <col min="3331" max="3331" width="12.5703125" style="3" customWidth="1"/>
    <col min="3332" max="3574" width="9.140625" style="3"/>
    <col min="3575" max="3575" width="50.7109375" style="3" customWidth="1"/>
    <col min="3576" max="3576" width="10" style="3" customWidth="1"/>
    <col min="3577" max="3577" width="8" style="3" customWidth="1"/>
    <col min="3578" max="3578" width="9.85546875" style="3" customWidth="1"/>
    <col min="3579" max="3579" width="12.28515625" style="3" customWidth="1"/>
    <col min="3580" max="3580" width="0" style="3" hidden="1" customWidth="1"/>
    <col min="3581" max="3581" width="14.42578125" style="3" customWidth="1"/>
    <col min="3582" max="3582" width="0" style="3" hidden="1" customWidth="1"/>
    <col min="3583" max="3583" width="6.28515625" style="3" customWidth="1"/>
    <col min="3584" max="3584" width="6" style="3" customWidth="1"/>
    <col min="3585" max="3585" width="7.28515625" style="3" customWidth="1"/>
    <col min="3586" max="3586" width="6.28515625" style="3" customWidth="1"/>
    <col min="3587" max="3587" width="12.5703125" style="3" customWidth="1"/>
    <col min="3588" max="3830" width="9.140625" style="3"/>
    <col min="3831" max="3831" width="50.7109375" style="3" customWidth="1"/>
    <col min="3832" max="3832" width="10" style="3" customWidth="1"/>
    <col min="3833" max="3833" width="8" style="3" customWidth="1"/>
    <col min="3834" max="3834" width="9.85546875" style="3" customWidth="1"/>
    <col min="3835" max="3835" width="12.28515625" style="3" customWidth="1"/>
    <col min="3836" max="3836" width="0" style="3" hidden="1" customWidth="1"/>
    <col min="3837" max="3837" width="14.42578125" style="3" customWidth="1"/>
    <col min="3838" max="3838" width="0" style="3" hidden="1" customWidth="1"/>
    <col min="3839" max="3839" width="6.28515625" style="3" customWidth="1"/>
    <col min="3840" max="3840" width="6" style="3" customWidth="1"/>
    <col min="3841" max="3841" width="7.28515625" style="3" customWidth="1"/>
    <col min="3842" max="3842" width="6.28515625" style="3" customWidth="1"/>
    <col min="3843" max="3843" width="12.5703125" style="3" customWidth="1"/>
    <col min="3844" max="4086" width="9.140625" style="3"/>
    <col min="4087" max="4087" width="50.7109375" style="3" customWidth="1"/>
    <col min="4088" max="4088" width="10" style="3" customWidth="1"/>
    <col min="4089" max="4089" width="8" style="3" customWidth="1"/>
    <col min="4090" max="4090" width="9.85546875" style="3" customWidth="1"/>
    <col min="4091" max="4091" width="12.28515625" style="3" customWidth="1"/>
    <col min="4092" max="4092" width="0" style="3" hidden="1" customWidth="1"/>
    <col min="4093" max="4093" width="14.42578125" style="3" customWidth="1"/>
    <col min="4094" max="4094" width="0" style="3" hidden="1" customWidth="1"/>
    <col min="4095" max="4095" width="6.28515625" style="3" customWidth="1"/>
    <col min="4096" max="4096" width="6" style="3" customWidth="1"/>
    <col min="4097" max="4097" width="7.28515625" style="3" customWidth="1"/>
    <col min="4098" max="4098" width="6.28515625" style="3" customWidth="1"/>
    <col min="4099" max="4099" width="12.5703125" style="3" customWidth="1"/>
    <col min="4100" max="4342" width="9.140625" style="3"/>
    <col min="4343" max="4343" width="50.7109375" style="3" customWidth="1"/>
    <col min="4344" max="4344" width="10" style="3" customWidth="1"/>
    <col min="4345" max="4345" width="8" style="3" customWidth="1"/>
    <col min="4346" max="4346" width="9.85546875" style="3" customWidth="1"/>
    <col min="4347" max="4347" width="12.28515625" style="3" customWidth="1"/>
    <col min="4348" max="4348" width="0" style="3" hidden="1" customWidth="1"/>
    <col min="4349" max="4349" width="14.42578125" style="3" customWidth="1"/>
    <col min="4350" max="4350" width="0" style="3" hidden="1" customWidth="1"/>
    <col min="4351" max="4351" width="6.28515625" style="3" customWidth="1"/>
    <col min="4352" max="4352" width="6" style="3" customWidth="1"/>
    <col min="4353" max="4353" width="7.28515625" style="3" customWidth="1"/>
    <col min="4354" max="4354" width="6.28515625" style="3" customWidth="1"/>
    <col min="4355" max="4355" width="12.5703125" style="3" customWidth="1"/>
    <col min="4356" max="4598" width="9.140625" style="3"/>
    <col min="4599" max="4599" width="50.7109375" style="3" customWidth="1"/>
    <col min="4600" max="4600" width="10" style="3" customWidth="1"/>
    <col min="4601" max="4601" width="8" style="3" customWidth="1"/>
    <col min="4602" max="4602" width="9.85546875" style="3" customWidth="1"/>
    <col min="4603" max="4603" width="12.28515625" style="3" customWidth="1"/>
    <col min="4604" max="4604" width="0" style="3" hidden="1" customWidth="1"/>
    <col min="4605" max="4605" width="14.42578125" style="3" customWidth="1"/>
    <col min="4606" max="4606" width="0" style="3" hidden="1" customWidth="1"/>
    <col min="4607" max="4607" width="6.28515625" style="3" customWidth="1"/>
    <col min="4608" max="4608" width="6" style="3" customWidth="1"/>
    <col min="4609" max="4609" width="7.28515625" style="3" customWidth="1"/>
    <col min="4610" max="4610" width="6.28515625" style="3" customWidth="1"/>
    <col min="4611" max="4611" width="12.5703125" style="3" customWidth="1"/>
    <col min="4612" max="4854" width="9.140625" style="3"/>
    <col min="4855" max="4855" width="50.7109375" style="3" customWidth="1"/>
    <col min="4856" max="4856" width="10" style="3" customWidth="1"/>
    <col min="4857" max="4857" width="8" style="3" customWidth="1"/>
    <col min="4858" max="4858" width="9.85546875" style="3" customWidth="1"/>
    <col min="4859" max="4859" width="12.28515625" style="3" customWidth="1"/>
    <col min="4860" max="4860" width="0" style="3" hidden="1" customWidth="1"/>
    <col min="4861" max="4861" width="14.42578125" style="3" customWidth="1"/>
    <col min="4862" max="4862" width="0" style="3" hidden="1" customWidth="1"/>
    <col min="4863" max="4863" width="6.28515625" style="3" customWidth="1"/>
    <col min="4864" max="4864" width="6" style="3" customWidth="1"/>
    <col min="4865" max="4865" width="7.28515625" style="3" customWidth="1"/>
    <col min="4866" max="4866" width="6.28515625" style="3" customWidth="1"/>
    <col min="4867" max="4867" width="12.5703125" style="3" customWidth="1"/>
    <col min="4868" max="5110" width="9.140625" style="3"/>
    <col min="5111" max="5111" width="50.7109375" style="3" customWidth="1"/>
    <col min="5112" max="5112" width="10" style="3" customWidth="1"/>
    <col min="5113" max="5113" width="8" style="3" customWidth="1"/>
    <col min="5114" max="5114" width="9.85546875" style="3" customWidth="1"/>
    <col min="5115" max="5115" width="12.28515625" style="3" customWidth="1"/>
    <col min="5116" max="5116" width="0" style="3" hidden="1" customWidth="1"/>
    <col min="5117" max="5117" width="14.42578125" style="3" customWidth="1"/>
    <col min="5118" max="5118" width="0" style="3" hidden="1" customWidth="1"/>
    <col min="5119" max="5119" width="6.28515625" style="3" customWidth="1"/>
    <col min="5120" max="5120" width="6" style="3" customWidth="1"/>
    <col min="5121" max="5121" width="7.28515625" style="3" customWidth="1"/>
    <col min="5122" max="5122" width="6.28515625" style="3" customWidth="1"/>
    <col min="5123" max="5123" width="12.5703125" style="3" customWidth="1"/>
    <col min="5124" max="5366" width="9.140625" style="3"/>
    <col min="5367" max="5367" width="50.7109375" style="3" customWidth="1"/>
    <col min="5368" max="5368" width="10" style="3" customWidth="1"/>
    <col min="5369" max="5369" width="8" style="3" customWidth="1"/>
    <col min="5370" max="5370" width="9.85546875" style="3" customWidth="1"/>
    <col min="5371" max="5371" width="12.28515625" style="3" customWidth="1"/>
    <col min="5372" max="5372" width="0" style="3" hidden="1" customWidth="1"/>
    <col min="5373" max="5373" width="14.42578125" style="3" customWidth="1"/>
    <col min="5374" max="5374" width="0" style="3" hidden="1" customWidth="1"/>
    <col min="5375" max="5375" width="6.28515625" style="3" customWidth="1"/>
    <col min="5376" max="5376" width="6" style="3" customWidth="1"/>
    <col min="5377" max="5377" width="7.28515625" style="3" customWidth="1"/>
    <col min="5378" max="5378" width="6.28515625" style="3" customWidth="1"/>
    <col min="5379" max="5379" width="12.5703125" style="3" customWidth="1"/>
    <col min="5380" max="5622" width="9.140625" style="3"/>
    <col min="5623" max="5623" width="50.7109375" style="3" customWidth="1"/>
    <col min="5624" max="5624" width="10" style="3" customWidth="1"/>
    <col min="5625" max="5625" width="8" style="3" customWidth="1"/>
    <col min="5626" max="5626" width="9.85546875" style="3" customWidth="1"/>
    <col min="5627" max="5627" width="12.28515625" style="3" customWidth="1"/>
    <col min="5628" max="5628" width="0" style="3" hidden="1" customWidth="1"/>
    <col min="5629" max="5629" width="14.42578125" style="3" customWidth="1"/>
    <col min="5630" max="5630" width="0" style="3" hidden="1" customWidth="1"/>
    <col min="5631" max="5631" width="6.28515625" style="3" customWidth="1"/>
    <col min="5632" max="5632" width="6" style="3" customWidth="1"/>
    <col min="5633" max="5633" width="7.28515625" style="3" customWidth="1"/>
    <col min="5634" max="5634" width="6.28515625" style="3" customWidth="1"/>
    <col min="5635" max="5635" width="12.5703125" style="3" customWidth="1"/>
    <col min="5636" max="5878" width="9.140625" style="3"/>
    <col min="5879" max="5879" width="50.7109375" style="3" customWidth="1"/>
    <col min="5880" max="5880" width="10" style="3" customWidth="1"/>
    <col min="5881" max="5881" width="8" style="3" customWidth="1"/>
    <col min="5882" max="5882" width="9.85546875" style="3" customWidth="1"/>
    <col min="5883" max="5883" width="12.28515625" style="3" customWidth="1"/>
    <col min="5884" max="5884" width="0" style="3" hidden="1" customWidth="1"/>
    <col min="5885" max="5885" width="14.42578125" style="3" customWidth="1"/>
    <col min="5886" max="5886" width="0" style="3" hidden="1" customWidth="1"/>
    <col min="5887" max="5887" width="6.28515625" style="3" customWidth="1"/>
    <col min="5888" max="5888" width="6" style="3" customWidth="1"/>
    <col min="5889" max="5889" width="7.28515625" style="3" customWidth="1"/>
    <col min="5890" max="5890" width="6.28515625" style="3" customWidth="1"/>
    <col min="5891" max="5891" width="12.5703125" style="3" customWidth="1"/>
    <col min="5892" max="6134" width="9.140625" style="3"/>
    <col min="6135" max="6135" width="50.7109375" style="3" customWidth="1"/>
    <col min="6136" max="6136" width="10" style="3" customWidth="1"/>
    <col min="6137" max="6137" width="8" style="3" customWidth="1"/>
    <col min="6138" max="6138" width="9.85546875" style="3" customWidth="1"/>
    <col min="6139" max="6139" width="12.28515625" style="3" customWidth="1"/>
    <col min="6140" max="6140" width="0" style="3" hidden="1" customWidth="1"/>
    <col min="6141" max="6141" width="14.42578125" style="3" customWidth="1"/>
    <col min="6142" max="6142" width="0" style="3" hidden="1" customWidth="1"/>
    <col min="6143" max="6143" width="6.28515625" style="3" customWidth="1"/>
    <col min="6144" max="6144" width="6" style="3" customWidth="1"/>
    <col min="6145" max="6145" width="7.28515625" style="3" customWidth="1"/>
    <col min="6146" max="6146" width="6.28515625" style="3" customWidth="1"/>
    <col min="6147" max="6147" width="12.5703125" style="3" customWidth="1"/>
    <col min="6148" max="6390" width="9.140625" style="3"/>
    <col min="6391" max="6391" width="50.7109375" style="3" customWidth="1"/>
    <col min="6392" max="6392" width="10" style="3" customWidth="1"/>
    <col min="6393" max="6393" width="8" style="3" customWidth="1"/>
    <col min="6394" max="6394" width="9.85546875" style="3" customWidth="1"/>
    <col min="6395" max="6395" width="12.28515625" style="3" customWidth="1"/>
    <col min="6396" max="6396" width="0" style="3" hidden="1" customWidth="1"/>
    <col min="6397" max="6397" width="14.42578125" style="3" customWidth="1"/>
    <col min="6398" max="6398" width="0" style="3" hidden="1" customWidth="1"/>
    <col min="6399" max="6399" width="6.28515625" style="3" customWidth="1"/>
    <col min="6400" max="6400" width="6" style="3" customWidth="1"/>
    <col min="6401" max="6401" width="7.28515625" style="3" customWidth="1"/>
    <col min="6402" max="6402" width="6.28515625" style="3" customWidth="1"/>
    <col min="6403" max="6403" width="12.5703125" style="3" customWidth="1"/>
    <col min="6404" max="6646" width="9.140625" style="3"/>
    <col min="6647" max="6647" width="50.7109375" style="3" customWidth="1"/>
    <col min="6648" max="6648" width="10" style="3" customWidth="1"/>
    <col min="6649" max="6649" width="8" style="3" customWidth="1"/>
    <col min="6650" max="6650" width="9.85546875" style="3" customWidth="1"/>
    <col min="6651" max="6651" width="12.28515625" style="3" customWidth="1"/>
    <col min="6652" max="6652" width="0" style="3" hidden="1" customWidth="1"/>
    <col min="6653" max="6653" width="14.42578125" style="3" customWidth="1"/>
    <col min="6654" max="6654" width="0" style="3" hidden="1" customWidth="1"/>
    <col min="6655" max="6655" width="6.28515625" style="3" customWidth="1"/>
    <col min="6656" max="6656" width="6" style="3" customWidth="1"/>
    <col min="6657" max="6657" width="7.28515625" style="3" customWidth="1"/>
    <col min="6658" max="6658" width="6.28515625" style="3" customWidth="1"/>
    <col min="6659" max="6659" width="12.5703125" style="3" customWidth="1"/>
    <col min="6660" max="6902" width="9.140625" style="3"/>
    <col min="6903" max="6903" width="50.7109375" style="3" customWidth="1"/>
    <col min="6904" max="6904" width="10" style="3" customWidth="1"/>
    <col min="6905" max="6905" width="8" style="3" customWidth="1"/>
    <col min="6906" max="6906" width="9.85546875" style="3" customWidth="1"/>
    <col min="6907" max="6907" width="12.28515625" style="3" customWidth="1"/>
    <col min="6908" max="6908" width="0" style="3" hidden="1" customWidth="1"/>
    <col min="6909" max="6909" width="14.42578125" style="3" customWidth="1"/>
    <col min="6910" max="6910" width="0" style="3" hidden="1" customWidth="1"/>
    <col min="6911" max="6911" width="6.28515625" style="3" customWidth="1"/>
    <col min="6912" max="6912" width="6" style="3" customWidth="1"/>
    <col min="6913" max="6913" width="7.28515625" style="3" customWidth="1"/>
    <col min="6914" max="6914" width="6.28515625" style="3" customWidth="1"/>
    <col min="6915" max="6915" width="12.5703125" style="3" customWidth="1"/>
    <col min="6916" max="7158" width="9.140625" style="3"/>
    <col min="7159" max="7159" width="50.7109375" style="3" customWidth="1"/>
    <col min="7160" max="7160" width="10" style="3" customWidth="1"/>
    <col min="7161" max="7161" width="8" style="3" customWidth="1"/>
    <col min="7162" max="7162" width="9.85546875" style="3" customWidth="1"/>
    <col min="7163" max="7163" width="12.28515625" style="3" customWidth="1"/>
    <col min="7164" max="7164" width="0" style="3" hidden="1" customWidth="1"/>
    <col min="7165" max="7165" width="14.42578125" style="3" customWidth="1"/>
    <col min="7166" max="7166" width="0" style="3" hidden="1" customWidth="1"/>
    <col min="7167" max="7167" width="6.28515625" style="3" customWidth="1"/>
    <col min="7168" max="7168" width="6" style="3" customWidth="1"/>
    <col min="7169" max="7169" width="7.28515625" style="3" customWidth="1"/>
    <col min="7170" max="7170" width="6.28515625" style="3" customWidth="1"/>
    <col min="7171" max="7171" width="12.5703125" style="3" customWidth="1"/>
    <col min="7172" max="7414" width="9.140625" style="3"/>
    <col min="7415" max="7415" width="50.7109375" style="3" customWidth="1"/>
    <col min="7416" max="7416" width="10" style="3" customWidth="1"/>
    <col min="7417" max="7417" width="8" style="3" customWidth="1"/>
    <col min="7418" max="7418" width="9.85546875" style="3" customWidth="1"/>
    <col min="7419" max="7419" width="12.28515625" style="3" customWidth="1"/>
    <col min="7420" max="7420" width="0" style="3" hidden="1" customWidth="1"/>
    <col min="7421" max="7421" width="14.42578125" style="3" customWidth="1"/>
    <col min="7422" max="7422" width="0" style="3" hidden="1" customWidth="1"/>
    <col min="7423" max="7423" width="6.28515625" style="3" customWidth="1"/>
    <col min="7424" max="7424" width="6" style="3" customWidth="1"/>
    <col min="7425" max="7425" width="7.28515625" style="3" customWidth="1"/>
    <col min="7426" max="7426" width="6.28515625" style="3" customWidth="1"/>
    <col min="7427" max="7427" width="12.5703125" style="3" customWidth="1"/>
    <col min="7428" max="7670" width="9.140625" style="3"/>
    <col min="7671" max="7671" width="50.7109375" style="3" customWidth="1"/>
    <col min="7672" max="7672" width="10" style="3" customWidth="1"/>
    <col min="7673" max="7673" width="8" style="3" customWidth="1"/>
    <col min="7674" max="7674" width="9.85546875" style="3" customWidth="1"/>
    <col min="7675" max="7675" width="12.28515625" style="3" customWidth="1"/>
    <col min="7676" max="7676" width="0" style="3" hidden="1" customWidth="1"/>
    <col min="7677" max="7677" width="14.42578125" style="3" customWidth="1"/>
    <col min="7678" max="7678" width="0" style="3" hidden="1" customWidth="1"/>
    <col min="7679" max="7679" width="6.28515625" style="3" customWidth="1"/>
    <col min="7680" max="7680" width="6" style="3" customWidth="1"/>
    <col min="7681" max="7681" width="7.28515625" style="3" customWidth="1"/>
    <col min="7682" max="7682" width="6.28515625" style="3" customWidth="1"/>
    <col min="7683" max="7683" width="12.5703125" style="3" customWidth="1"/>
    <col min="7684" max="7926" width="9.140625" style="3"/>
    <col min="7927" max="7927" width="50.7109375" style="3" customWidth="1"/>
    <col min="7928" max="7928" width="10" style="3" customWidth="1"/>
    <col min="7929" max="7929" width="8" style="3" customWidth="1"/>
    <col min="7930" max="7930" width="9.85546875" style="3" customWidth="1"/>
    <col min="7931" max="7931" width="12.28515625" style="3" customWidth="1"/>
    <col min="7932" max="7932" width="0" style="3" hidden="1" customWidth="1"/>
    <col min="7933" max="7933" width="14.42578125" style="3" customWidth="1"/>
    <col min="7934" max="7934" width="0" style="3" hidden="1" customWidth="1"/>
    <col min="7935" max="7935" width="6.28515625" style="3" customWidth="1"/>
    <col min="7936" max="7936" width="6" style="3" customWidth="1"/>
    <col min="7937" max="7937" width="7.28515625" style="3" customWidth="1"/>
    <col min="7938" max="7938" width="6.28515625" style="3" customWidth="1"/>
    <col min="7939" max="7939" width="12.5703125" style="3" customWidth="1"/>
    <col min="7940" max="8182" width="9.140625" style="3"/>
    <col min="8183" max="8183" width="50.7109375" style="3" customWidth="1"/>
    <col min="8184" max="8184" width="10" style="3" customWidth="1"/>
    <col min="8185" max="8185" width="8" style="3" customWidth="1"/>
    <col min="8186" max="8186" width="9.85546875" style="3" customWidth="1"/>
    <col min="8187" max="8187" width="12.28515625" style="3" customWidth="1"/>
    <col min="8188" max="8188" width="0" style="3" hidden="1" customWidth="1"/>
    <col min="8189" max="8189" width="14.42578125" style="3" customWidth="1"/>
    <col min="8190" max="8190" width="0" style="3" hidden="1" customWidth="1"/>
    <col min="8191" max="8191" width="6.28515625" style="3" customWidth="1"/>
    <col min="8192" max="8192" width="6" style="3" customWidth="1"/>
    <col min="8193" max="8193" width="7.28515625" style="3" customWidth="1"/>
    <col min="8194" max="8194" width="6.28515625" style="3" customWidth="1"/>
    <col min="8195" max="8195" width="12.5703125" style="3" customWidth="1"/>
    <col min="8196" max="8438" width="9.140625" style="3"/>
    <col min="8439" max="8439" width="50.7109375" style="3" customWidth="1"/>
    <col min="8440" max="8440" width="10" style="3" customWidth="1"/>
    <col min="8441" max="8441" width="8" style="3" customWidth="1"/>
    <col min="8442" max="8442" width="9.85546875" style="3" customWidth="1"/>
    <col min="8443" max="8443" width="12.28515625" style="3" customWidth="1"/>
    <col min="8444" max="8444" width="0" style="3" hidden="1" customWidth="1"/>
    <col min="8445" max="8445" width="14.42578125" style="3" customWidth="1"/>
    <col min="8446" max="8446" width="0" style="3" hidden="1" customWidth="1"/>
    <col min="8447" max="8447" width="6.28515625" style="3" customWidth="1"/>
    <col min="8448" max="8448" width="6" style="3" customWidth="1"/>
    <col min="8449" max="8449" width="7.28515625" style="3" customWidth="1"/>
    <col min="8450" max="8450" width="6.28515625" style="3" customWidth="1"/>
    <col min="8451" max="8451" width="12.5703125" style="3" customWidth="1"/>
    <col min="8452" max="8694" width="9.140625" style="3"/>
    <col min="8695" max="8695" width="50.7109375" style="3" customWidth="1"/>
    <col min="8696" max="8696" width="10" style="3" customWidth="1"/>
    <col min="8697" max="8697" width="8" style="3" customWidth="1"/>
    <col min="8698" max="8698" width="9.85546875" style="3" customWidth="1"/>
    <col min="8699" max="8699" width="12.28515625" style="3" customWidth="1"/>
    <col min="8700" max="8700" width="0" style="3" hidden="1" customWidth="1"/>
    <col min="8701" max="8701" width="14.42578125" style="3" customWidth="1"/>
    <col min="8702" max="8702" width="0" style="3" hidden="1" customWidth="1"/>
    <col min="8703" max="8703" width="6.28515625" style="3" customWidth="1"/>
    <col min="8704" max="8704" width="6" style="3" customWidth="1"/>
    <col min="8705" max="8705" width="7.28515625" style="3" customWidth="1"/>
    <col min="8706" max="8706" width="6.28515625" style="3" customWidth="1"/>
    <col min="8707" max="8707" width="12.5703125" style="3" customWidth="1"/>
    <col min="8708" max="8950" width="9.140625" style="3"/>
    <col min="8951" max="8951" width="50.7109375" style="3" customWidth="1"/>
    <col min="8952" max="8952" width="10" style="3" customWidth="1"/>
    <col min="8953" max="8953" width="8" style="3" customWidth="1"/>
    <col min="8954" max="8954" width="9.85546875" style="3" customWidth="1"/>
    <col min="8955" max="8955" width="12.28515625" style="3" customWidth="1"/>
    <col min="8956" max="8956" width="0" style="3" hidden="1" customWidth="1"/>
    <col min="8957" max="8957" width="14.42578125" style="3" customWidth="1"/>
    <col min="8958" max="8958" width="0" style="3" hidden="1" customWidth="1"/>
    <col min="8959" max="8959" width="6.28515625" style="3" customWidth="1"/>
    <col min="8960" max="8960" width="6" style="3" customWidth="1"/>
    <col min="8961" max="8961" width="7.28515625" style="3" customWidth="1"/>
    <col min="8962" max="8962" width="6.28515625" style="3" customWidth="1"/>
    <col min="8963" max="8963" width="12.5703125" style="3" customWidth="1"/>
    <col min="8964" max="9206" width="9.140625" style="3"/>
    <col min="9207" max="9207" width="50.7109375" style="3" customWidth="1"/>
    <col min="9208" max="9208" width="10" style="3" customWidth="1"/>
    <col min="9209" max="9209" width="8" style="3" customWidth="1"/>
    <col min="9210" max="9210" width="9.85546875" style="3" customWidth="1"/>
    <col min="9211" max="9211" width="12.28515625" style="3" customWidth="1"/>
    <col min="9212" max="9212" width="0" style="3" hidden="1" customWidth="1"/>
    <col min="9213" max="9213" width="14.42578125" style="3" customWidth="1"/>
    <col min="9214" max="9214" width="0" style="3" hidden="1" customWidth="1"/>
    <col min="9215" max="9215" width="6.28515625" style="3" customWidth="1"/>
    <col min="9216" max="9216" width="6" style="3" customWidth="1"/>
    <col min="9217" max="9217" width="7.28515625" style="3" customWidth="1"/>
    <col min="9218" max="9218" width="6.28515625" style="3" customWidth="1"/>
    <col min="9219" max="9219" width="12.5703125" style="3" customWidth="1"/>
    <col min="9220" max="9462" width="9.140625" style="3"/>
    <col min="9463" max="9463" width="50.7109375" style="3" customWidth="1"/>
    <col min="9464" max="9464" width="10" style="3" customWidth="1"/>
    <col min="9465" max="9465" width="8" style="3" customWidth="1"/>
    <col min="9466" max="9466" width="9.85546875" style="3" customWidth="1"/>
    <col min="9467" max="9467" width="12.28515625" style="3" customWidth="1"/>
    <col min="9468" max="9468" width="0" style="3" hidden="1" customWidth="1"/>
    <col min="9469" max="9469" width="14.42578125" style="3" customWidth="1"/>
    <col min="9470" max="9470" width="0" style="3" hidden="1" customWidth="1"/>
    <col min="9471" max="9471" width="6.28515625" style="3" customWidth="1"/>
    <col min="9472" max="9472" width="6" style="3" customWidth="1"/>
    <col min="9473" max="9473" width="7.28515625" style="3" customWidth="1"/>
    <col min="9474" max="9474" width="6.28515625" style="3" customWidth="1"/>
    <col min="9475" max="9475" width="12.5703125" style="3" customWidth="1"/>
    <col min="9476" max="9718" width="9.140625" style="3"/>
    <col min="9719" max="9719" width="50.7109375" style="3" customWidth="1"/>
    <col min="9720" max="9720" width="10" style="3" customWidth="1"/>
    <col min="9721" max="9721" width="8" style="3" customWidth="1"/>
    <col min="9722" max="9722" width="9.85546875" style="3" customWidth="1"/>
    <col min="9723" max="9723" width="12.28515625" style="3" customWidth="1"/>
    <col min="9724" max="9724" width="0" style="3" hidden="1" customWidth="1"/>
    <col min="9725" max="9725" width="14.42578125" style="3" customWidth="1"/>
    <col min="9726" max="9726" width="0" style="3" hidden="1" customWidth="1"/>
    <col min="9727" max="9727" width="6.28515625" style="3" customWidth="1"/>
    <col min="9728" max="9728" width="6" style="3" customWidth="1"/>
    <col min="9729" max="9729" width="7.28515625" style="3" customWidth="1"/>
    <col min="9730" max="9730" width="6.28515625" style="3" customWidth="1"/>
    <col min="9731" max="9731" width="12.5703125" style="3" customWidth="1"/>
    <col min="9732" max="9974" width="9.140625" style="3"/>
    <col min="9975" max="9975" width="50.7109375" style="3" customWidth="1"/>
    <col min="9976" max="9976" width="10" style="3" customWidth="1"/>
    <col min="9977" max="9977" width="8" style="3" customWidth="1"/>
    <col min="9978" max="9978" width="9.85546875" style="3" customWidth="1"/>
    <col min="9979" max="9979" width="12.28515625" style="3" customWidth="1"/>
    <col min="9980" max="9980" width="0" style="3" hidden="1" customWidth="1"/>
    <col min="9981" max="9981" width="14.42578125" style="3" customWidth="1"/>
    <col min="9982" max="9982" width="0" style="3" hidden="1" customWidth="1"/>
    <col min="9983" max="9983" width="6.28515625" style="3" customWidth="1"/>
    <col min="9984" max="9984" width="6" style="3" customWidth="1"/>
    <col min="9985" max="9985" width="7.28515625" style="3" customWidth="1"/>
    <col min="9986" max="9986" width="6.28515625" style="3" customWidth="1"/>
    <col min="9987" max="9987" width="12.5703125" style="3" customWidth="1"/>
    <col min="9988" max="10230" width="9.140625" style="3"/>
    <col min="10231" max="10231" width="50.7109375" style="3" customWidth="1"/>
    <col min="10232" max="10232" width="10" style="3" customWidth="1"/>
    <col min="10233" max="10233" width="8" style="3" customWidth="1"/>
    <col min="10234" max="10234" width="9.85546875" style="3" customWidth="1"/>
    <col min="10235" max="10235" width="12.28515625" style="3" customWidth="1"/>
    <col min="10236" max="10236" width="0" style="3" hidden="1" customWidth="1"/>
    <col min="10237" max="10237" width="14.42578125" style="3" customWidth="1"/>
    <col min="10238" max="10238" width="0" style="3" hidden="1" customWidth="1"/>
    <col min="10239" max="10239" width="6.28515625" style="3" customWidth="1"/>
    <col min="10240" max="10240" width="6" style="3" customWidth="1"/>
    <col min="10241" max="10241" width="7.28515625" style="3" customWidth="1"/>
    <col min="10242" max="10242" width="6.28515625" style="3" customWidth="1"/>
    <col min="10243" max="10243" width="12.5703125" style="3" customWidth="1"/>
    <col min="10244" max="10486" width="9.140625" style="3"/>
    <col min="10487" max="10487" width="50.7109375" style="3" customWidth="1"/>
    <col min="10488" max="10488" width="10" style="3" customWidth="1"/>
    <col min="10489" max="10489" width="8" style="3" customWidth="1"/>
    <col min="10490" max="10490" width="9.85546875" style="3" customWidth="1"/>
    <col min="10491" max="10491" width="12.28515625" style="3" customWidth="1"/>
    <col min="10492" max="10492" width="0" style="3" hidden="1" customWidth="1"/>
    <col min="10493" max="10493" width="14.42578125" style="3" customWidth="1"/>
    <col min="10494" max="10494" width="0" style="3" hidden="1" customWidth="1"/>
    <col min="10495" max="10495" width="6.28515625" style="3" customWidth="1"/>
    <col min="10496" max="10496" width="6" style="3" customWidth="1"/>
    <col min="10497" max="10497" width="7.28515625" style="3" customWidth="1"/>
    <col min="10498" max="10498" width="6.28515625" style="3" customWidth="1"/>
    <col min="10499" max="10499" width="12.5703125" style="3" customWidth="1"/>
    <col min="10500" max="10742" width="9.140625" style="3"/>
    <col min="10743" max="10743" width="50.7109375" style="3" customWidth="1"/>
    <col min="10744" max="10744" width="10" style="3" customWidth="1"/>
    <col min="10745" max="10745" width="8" style="3" customWidth="1"/>
    <col min="10746" max="10746" width="9.85546875" style="3" customWidth="1"/>
    <col min="10747" max="10747" width="12.28515625" style="3" customWidth="1"/>
    <col min="10748" max="10748" width="0" style="3" hidden="1" customWidth="1"/>
    <col min="10749" max="10749" width="14.42578125" style="3" customWidth="1"/>
    <col min="10750" max="10750" width="0" style="3" hidden="1" customWidth="1"/>
    <col min="10751" max="10751" width="6.28515625" style="3" customWidth="1"/>
    <col min="10752" max="10752" width="6" style="3" customWidth="1"/>
    <col min="10753" max="10753" width="7.28515625" style="3" customWidth="1"/>
    <col min="10754" max="10754" width="6.28515625" style="3" customWidth="1"/>
    <col min="10755" max="10755" width="12.5703125" style="3" customWidth="1"/>
    <col min="10756" max="10998" width="9.140625" style="3"/>
    <col min="10999" max="10999" width="50.7109375" style="3" customWidth="1"/>
    <col min="11000" max="11000" width="10" style="3" customWidth="1"/>
    <col min="11001" max="11001" width="8" style="3" customWidth="1"/>
    <col min="11002" max="11002" width="9.85546875" style="3" customWidth="1"/>
    <col min="11003" max="11003" width="12.28515625" style="3" customWidth="1"/>
    <col min="11004" max="11004" width="0" style="3" hidden="1" customWidth="1"/>
    <col min="11005" max="11005" width="14.42578125" style="3" customWidth="1"/>
    <col min="11006" max="11006" width="0" style="3" hidden="1" customWidth="1"/>
    <col min="11007" max="11007" width="6.28515625" style="3" customWidth="1"/>
    <col min="11008" max="11008" width="6" style="3" customWidth="1"/>
    <col min="11009" max="11009" width="7.28515625" style="3" customWidth="1"/>
    <col min="11010" max="11010" width="6.28515625" style="3" customWidth="1"/>
    <col min="11011" max="11011" width="12.5703125" style="3" customWidth="1"/>
    <col min="11012" max="11254" width="9.140625" style="3"/>
    <col min="11255" max="11255" width="50.7109375" style="3" customWidth="1"/>
    <col min="11256" max="11256" width="10" style="3" customWidth="1"/>
    <col min="11257" max="11257" width="8" style="3" customWidth="1"/>
    <col min="11258" max="11258" width="9.85546875" style="3" customWidth="1"/>
    <col min="11259" max="11259" width="12.28515625" style="3" customWidth="1"/>
    <col min="11260" max="11260" width="0" style="3" hidden="1" customWidth="1"/>
    <col min="11261" max="11261" width="14.42578125" style="3" customWidth="1"/>
    <col min="11262" max="11262" width="0" style="3" hidden="1" customWidth="1"/>
    <col min="11263" max="11263" width="6.28515625" style="3" customWidth="1"/>
    <col min="11264" max="11264" width="6" style="3" customWidth="1"/>
    <col min="11265" max="11265" width="7.28515625" style="3" customWidth="1"/>
    <col min="11266" max="11266" width="6.28515625" style="3" customWidth="1"/>
    <col min="11267" max="11267" width="12.5703125" style="3" customWidth="1"/>
    <col min="11268" max="11510" width="9.140625" style="3"/>
    <col min="11511" max="11511" width="50.7109375" style="3" customWidth="1"/>
    <col min="11512" max="11512" width="10" style="3" customWidth="1"/>
    <col min="11513" max="11513" width="8" style="3" customWidth="1"/>
    <col min="11514" max="11514" width="9.85546875" style="3" customWidth="1"/>
    <col min="11515" max="11515" width="12.28515625" style="3" customWidth="1"/>
    <col min="11516" max="11516" width="0" style="3" hidden="1" customWidth="1"/>
    <col min="11517" max="11517" width="14.42578125" style="3" customWidth="1"/>
    <col min="11518" max="11518" width="0" style="3" hidden="1" customWidth="1"/>
    <col min="11519" max="11519" width="6.28515625" style="3" customWidth="1"/>
    <col min="11520" max="11520" width="6" style="3" customWidth="1"/>
    <col min="11521" max="11521" width="7.28515625" style="3" customWidth="1"/>
    <col min="11522" max="11522" width="6.28515625" style="3" customWidth="1"/>
    <col min="11523" max="11523" width="12.5703125" style="3" customWidth="1"/>
    <col min="11524" max="11766" width="9.140625" style="3"/>
    <col min="11767" max="11767" width="50.7109375" style="3" customWidth="1"/>
    <col min="11768" max="11768" width="10" style="3" customWidth="1"/>
    <col min="11769" max="11769" width="8" style="3" customWidth="1"/>
    <col min="11770" max="11770" width="9.85546875" style="3" customWidth="1"/>
    <col min="11771" max="11771" width="12.28515625" style="3" customWidth="1"/>
    <col min="11772" max="11772" width="0" style="3" hidden="1" customWidth="1"/>
    <col min="11773" max="11773" width="14.42578125" style="3" customWidth="1"/>
    <col min="11774" max="11774" width="0" style="3" hidden="1" customWidth="1"/>
    <col min="11775" max="11775" width="6.28515625" style="3" customWidth="1"/>
    <col min="11776" max="11776" width="6" style="3" customWidth="1"/>
    <col min="11777" max="11777" width="7.28515625" style="3" customWidth="1"/>
    <col min="11778" max="11778" width="6.28515625" style="3" customWidth="1"/>
    <col min="11779" max="11779" width="12.5703125" style="3" customWidth="1"/>
    <col min="11780" max="12022" width="9.140625" style="3"/>
    <col min="12023" max="12023" width="50.7109375" style="3" customWidth="1"/>
    <col min="12024" max="12024" width="10" style="3" customWidth="1"/>
    <col min="12025" max="12025" width="8" style="3" customWidth="1"/>
    <col min="12026" max="12026" width="9.85546875" style="3" customWidth="1"/>
    <col min="12027" max="12027" width="12.28515625" style="3" customWidth="1"/>
    <col min="12028" max="12028" width="0" style="3" hidden="1" customWidth="1"/>
    <col min="12029" max="12029" width="14.42578125" style="3" customWidth="1"/>
    <col min="12030" max="12030" width="0" style="3" hidden="1" customWidth="1"/>
    <col min="12031" max="12031" width="6.28515625" style="3" customWidth="1"/>
    <col min="12032" max="12032" width="6" style="3" customWidth="1"/>
    <col min="12033" max="12033" width="7.28515625" style="3" customWidth="1"/>
    <col min="12034" max="12034" width="6.28515625" style="3" customWidth="1"/>
    <col min="12035" max="12035" width="12.5703125" style="3" customWidth="1"/>
    <col min="12036" max="12278" width="9.140625" style="3"/>
    <col min="12279" max="12279" width="50.7109375" style="3" customWidth="1"/>
    <col min="12280" max="12280" width="10" style="3" customWidth="1"/>
    <col min="12281" max="12281" width="8" style="3" customWidth="1"/>
    <col min="12282" max="12282" width="9.85546875" style="3" customWidth="1"/>
    <col min="12283" max="12283" width="12.28515625" style="3" customWidth="1"/>
    <col min="12284" max="12284" width="0" style="3" hidden="1" customWidth="1"/>
    <col min="12285" max="12285" width="14.42578125" style="3" customWidth="1"/>
    <col min="12286" max="12286" width="0" style="3" hidden="1" customWidth="1"/>
    <col min="12287" max="12287" width="6.28515625" style="3" customWidth="1"/>
    <col min="12288" max="12288" width="6" style="3" customWidth="1"/>
    <col min="12289" max="12289" width="7.28515625" style="3" customWidth="1"/>
    <col min="12290" max="12290" width="6.28515625" style="3" customWidth="1"/>
    <col min="12291" max="12291" width="12.5703125" style="3" customWidth="1"/>
    <col min="12292" max="12534" width="9.140625" style="3"/>
    <col min="12535" max="12535" width="50.7109375" style="3" customWidth="1"/>
    <col min="12536" max="12536" width="10" style="3" customWidth="1"/>
    <col min="12537" max="12537" width="8" style="3" customWidth="1"/>
    <col min="12538" max="12538" width="9.85546875" style="3" customWidth="1"/>
    <col min="12539" max="12539" width="12.28515625" style="3" customWidth="1"/>
    <col min="12540" max="12540" width="0" style="3" hidden="1" customWidth="1"/>
    <col min="12541" max="12541" width="14.42578125" style="3" customWidth="1"/>
    <col min="12542" max="12542" width="0" style="3" hidden="1" customWidth="1"/>
    <col min="12543" max="12543" width="6.28515625" style="3" customWidth="1"/>
    <col min="12544" max="12544" width="6" style="3" customWidth="1"/>
    <col min="12545" max="12545" width="7.28515625" style="3" customWidth="1"/>
    <col min="12546" max="12546" width="6.28515625" style="3" customWidth="1"/>
    <col min="12547" max="12547" width="12.5703125" style="3" customWidth="1"/>
    <col min="12548" max="12790" width="9.140625" style="3"/>
    <col min="12791" max="12791" width="50.7109375" style="3" customWidth="1"/>
    <col min="12792" max="12792" width="10" style="3" customWidth="1"/>
    <col min="12793" max="12793" width="8" style="3" customWidth="1"/>
    <col min="12794" max="12794" width="9.85546875" style="3" customWidth="1"/>
    <col min="12795" max="12795" width="12.28515625" style="3" customWidth="1"/>
    <col min="12796" max="12796" width="0" style="3" hidden="1" customWidth="1"/>
    <col min="12797" max="12797" width="14.42578125" style="3" customWidth="1"/>
    <col min="12798" max="12798" width="0" style="3" hidden="1" customWidth="1"/>
    <col min="12799" max="12799" width="6.28515625" style="3" customWidth="1"/>
    <col min="12800" max="12800" width="6" style="3" customWidth="1"/>
    <col min="12801" max="12801" width="7.28515625" style="3" customWidth="1"/>
    <col min="12802" max="12802" width="6.28515625" style="3" customWidth="1"/>
    <col min="12803" max="12803" width="12.5703125" style="3" customWidth="1"/>
    <col min="12804" max="13046" width="9.140625" style="3"/>
    <col min="13047" max="13047" width="50.7109375" style="3" customWidth="1"/>
    <col min="13048" max="13048" width="10" style="3" customWidth="1"/>
    <col min="13049" max="13049" width="8" style="3" customWidth="1"/>
    <col min="13050" max="13050" width="9.85546875" style="3" customWidth="1"/>
    <col min="13051" max="13051" width="12.28515625" style="3" customWidth="1"/>
    <col min="13052" max="13052" width="0" style="3" hidden="1" customWidth="1"/>
    <col min="13053" max="13053" width="14.42578125" style="3" customWidth="1"/>
    <col min="13054" max="13054" width="0" style="3" hidden="1" customWidth="1"/>
    <col min="13055" max="13055" width="6.28515625" style="3" customWidth="1"/>
    <col min="13056" max="13056" width="6" style="3" customWidth="1"/>
    <col min="13057" max="13057" width="7.28515625" style="3" customWidth="1"/>
    <col min="13058" max="13058" width="6.28515625" style="3" customWidth="1"/>
    <col min="13059" max="13059" width="12.5703125" style="3" customWidth="1"/>
    <col min="13060" max="13302" width="9.140625" style="3"/>
    <col min="13303" max="13303" width="50.7109375" style="3" customWidth="1"/>
    <col min="13304" max="13304" width="10" style="3" customWidth="1"/>
    <col min="13305" max="13305" width="8" style="3" customWidth="1"/>
    <col min="13306" max="13306" width="9.85546875" style="3" customWidth="1"/>
    <col min="13307" max="13307" width="12.28515625" style="3" customWidth="1"/>
    <col min="13308" max="13308" width="0" style="3" hidden="1" customWidth="1"/>
    <col min="13309" max="13309" width="14.42578125" style="3" customWidth="1"/>
    <col min="13310" max="13310" width="0" style="3" hidden="1" customWidth="1"/>
    <col min="13311" max="13311" width="6.28515625" style="3" customWidth="1"/>
    <col min="13312" max="13312" width="6" style="3" customWidth="1"/>
    <col min="13313" max="13313" width="7.28515625" style="3" customWidth="1"/>
    <col min="13314" max="13314" width="6.28515625" style="3" customWidth="1"/>
    <col min="13315" max="13315" width="12.5703125" style="3" customWidth="1"/>
    <col min="13316" max="13558" width="9.140625" style="3"/>
    <col min="13559" max="13559" width="50.7109375" style="3" customWidth="1"/>
    <col min="13560" max="13560" width="10" style="3" customWidth="1"/>
    <col min="13561" max="13561" width="8" style="3" customWidth="1"/>
    <col min="13562" max="13562" width="9.85546875" style="3" customWidth="1"/>
    <col min="13563" max="13563" width="12.28515625" style="3" customWidth="1"/>
    <col min="13564" max="13564" width="0" style="3" hidden="1" customWidth="1"/>
    <col min="13565" max="13565" width="14.42578125" style="3" customWidth="1"/>
    <col min="13566" max="13566" width="0" style="3" hidden="1" customWidth="1"/>
    <col min="13567" max="13567" width="6.28515625" style="3" customWidth="1"/>
    <col min="13568" max="13568" width="6" style="3" customWidth="1"/>
    <col min="13569" max="13569" width="7.28515625" style="3" customWidth="1"/>
    <col min="13570" max="13570" width="6.28515625" style="3" customWidth="1"/>
    <col min="13571" max="13571" width="12.5703125" style="3" customWidth="1"/>
    <col min="13572" max="13814" width="9.140625" style="3"/>
    <col min="13815" max="13815" width="50.7109375" style="3" customWidth="1"/>
    <col min="13816" max="13816" width="10" style="3" customWidth="1"/>
    <col min="13817" max="13817" width="8" style="3" customWidth="1"/>
    <col min="13818" max="13818" width="9.85546875" style="3" customWidth="1"/>
    <col min="13819" max="13819" width="12.28515625" style="3" customWidth="1"/>
    <col min="13820" max="13820" width="0" style="3" hidden="1" customWidth="1"/>
    <col min="13821" max="13821" width="14.42578125" style="3" customWidth="1"/>
    <col min="13822" max="13822" width="0" style="3" hidden="1" customWidth="1"/>
    <col min="13823" max="13823" width="6.28515625" style="3" customWidth="1"/>
    <col min="13824" max="13824" width="6" style="3" customWidth="1"/>
    <col min="13825" max="13825" width="7.28515625" style="3" customWidth="1"/>
    <col min="13826" max="13826" width="6.28515625" style="3" customWidth="1"/>
    <col min="13827" max="13827" width="12.5703125" style="3" customWidth="1"/>
    <col min="13828" max="14070" width="9.140625" style="3"/>
    <col min="14071" max="14071" width="50.7109375" style="3" customWidth="1"/>
    <col min="14072" max="14072" width="10" style="3" customWidth="1"/>
    <col min="14073" max="14073" width="8" style="3" customWidth="1"/>
    <col min="14074" max="14074" width="9.85546875" style="3" customWidth="1"/>
    <col min="14075" max="14075" width="12.28515625" style="3" customWidth="1"/>
    <col min="14076" max="14076" width="0" style="3" hidden="1" customWidth="1"/>
    <col min="14077" max="14077" width="14.42578125" style="3" customWidth="1"/>
    <col min="14078" max="14078" width="0" style="3" hidden="1" customWidth="1"/>
    <col min="14079" max="14079" width="6.28515625" style="3" customWidth="1"/>
    <col min="14080" max="14080" width="6" style="3" customWidth="1"/>
    <col min="14081" max="14081" width="7.28515625" style="3" customWidth="1"/>
    <col min="14082" max="14082" width="6.28515625" style="3" customWidth="1"/>
    <col min="14083" max="14083" width="12.5703125" style="3" customWidth="1"/>
    <col min="14084" max="14326" width="9.140625" style="3"/>
    <col min="14327" max="14327" width="50.7109375" style="3" customWidth="1"/>
    <col min="14328" max="14328" width="10" style="3" customWidth="1"/>
    <col min="14329" max="14329" width="8" style="3" customWidth="1"/>
    <col min="14330" max="14330" width="9.85546875" style="3" customWidth="1"/>
    <col min="14331" max="14331" width="12.28515625" style="3" customWidth="1"/>
    <col min="14332" max="14332" width="0" style="3" hidden="1" customWidth="1"/>
    <col min="14333" max="14333" width="14.42578125" style="3" customWidth="1"/>
    <col min="14334" max="14334" width="0" style="3" hidden="1" customWidth="1"/>
    <col min="14335" max="14335" width="6.28515625" style="3" customWidth="1"/>
    <col min="14336" max="14336" width="6" style="3" customWidth="1"/>
    <col min="14337" max="14337" width="7.28515625" style="3" customWidth="1"/>
    <col min="14338" max="14338" width="6.28515625" style="3" customWidth="1"/>
    <col min="14339" max="14339" width="12.5703125" style="3" customWidth="1"/>
    <col min="14340" max="14582" width="9.140625" style="3"/>
    <col min="14583" max="14583" width="50.7109375" style="3" customWidth="1"/>
    <col min="14584" max="14584" width="10" style="3" customWidth="1"/>
    <col min="14585" max="14585" width="8" style="3" customWidth="1"/>
    <col min="14586" max="14586" width="9.85546875" style="3" customWidth="1"/>
    <col min="14587" max="14587" width="12.28515625" style="3" customWidth="1"/>
    <col min="14588" max="14588" width="0" style="3" hidden="1" customWidth="1"/>
    <col min="14589" max="14589" width="14.42578125" style="3" customWidth="1"/>
    <col min="14590" max="14590" width="0" style="3" hidden="1" customWidth="1"/>
    <col min="14591" max="14591" width="6.28515625" style="3" customWidth="1"/>
    <col min="14592" max="14592" width="6" style="3" customWidth="1"/>
    <col min="14593" max="14593" width="7.28515625" style="3" customWidth="1"/>
    <col min="14594" max="14594" width="6.28515625" style="3" customWidth="1"/>
    <col min="14595" max="14595" width="12.5703125" style="3" customWidth="1"/>
    <col min="14596" max="14838" width="9.140625" style="3"/>
    <col min="14839" max="14839" width="50.7109375" style="3" customWidth="1"/>
    <col min="14840" max="14840" width="10" style="3" customWidth="1"/>
    <col min="14841" max="14841" width="8" style="3" customWidth="1"/>
    <col min="14842" max="14842" width="9.85546875" style="3" customWidth="1"/>
    <col min="14843" max="14843" width="12.28515625" style="3" customWidth="1"/>
    <col min="14844" max="14844" width="0" style="3" hidden="1" customWidth="1"/>
    <col min="14845" max="14845" width="14.42578125" style="3" customWidth="1"/>
    <col min="14846" max="14846" width="0" style="3" hidden="1" customWidth="1"/>
    <col min="14847" max="14847" width="6.28515625" style="3" customWidth="1"/>
    <col min="14848" max="14848" width="6" style="3" customWidth="1"/>
    <col min="14849" max="14849" width="7.28515625" style="3" customWidth="1"/>
    <col min="14850" max="14850" width="6.28515625" style="3" customWidth="1"/>
    <col min="14851" max="14851" width="12.5703125" style="3" customWidth="1"/>
    <col min="14852" max="15094" width="9.140625" style="3"/>
    <col min="15095" max="15095" width="50.7109375" style="3" customWidth="1"/>
    <col min="15096" max="15096" width="10" style="3" customWidth="1"/>
    <col min="15097" max="15097" width="8" style="3" customWidth="1"/>
    <col min="15098" max="15098" width="9.85546875" style="3" customWidth="1"/>
    <col min="15099" max="15099" width="12.28515625" style="3" customWidth="1"/>
    <col min="15100" max="15100" width="0" style="3" hidden="1" customWidth="1"/>
    <col min="15101" max="15101" width="14.42578125" style="3" customWidth="1"/>
    <col min="15102" max="15102" width="0" style="3" hidden="1" customWidth="1"/>
    <col min="15103" max="15103" width="6.28515625" style="3" customWidth="1"/>
    <col min="15104" max="15104" width="6" style="3" customWidth="1"/>
    <col min="15105" max="15105" width="7.28515625" style="3" customWidth="1"/>
    <col min="15106" max="15106" width="6.28515625" style="3" customWidth="1"/>
    <col min="15107" max="15107" width="12.5703125" style="3" customWidth="1"/>
    <col min="15108" max="15350" width="9.140625" style="3"/>
    <col min="15351" max="15351" width="50.7109375" style="3" customWidth="1"/>
    <col min="15352" max="15352" width="10" style="3" customWidth="1"/>
    <col min="15353" max="15353" width="8" style="3" customWidth="1"/>
    <col min="15354" max="15354" width="9.85546875" style="3" customWidth="1"/>
    <col min="15355" max="15355" width="12.28515625" style="3" customWidth="1"/>
    <col min="15356" max="15356" width="0" style="3" hidden="1" customWidth="1"/>
    <col min="15357" max="15357" width="14.42578125" style="3" customWidth="1"/>
    <col min="15358" max="15358" width="0" style="3" hidden="1" customWidth="1"/>
    <col min="15359" max="15359" width="6.28515625" style="3" customWidth="1"/>
    <col min="15360" max="15360" width="6" style="3" customWidth="1"/>
    <col min="15361" max="15361" width="7.28515625" style="3" customWidth="1"/>
    <col min="15362" max="15362" width="6.28515625" style="3" customWidth="1"/>
    <col min="15363" max="15363" width="12.5703125" style="3" customWidth="1"/>
    <col min="15364" max="15606" width="9.140625" style="3"/>
    <col min="15607" max="15607" width="50.7109375" style="3" customWidth="1"/>
    <col min="15608" max="15608" width="10" style="3" customWidth="1"/>
    <col min="15609" max="15609" width="8" style="3" customWidth="1"/>
    <col min="15610" max="15610" width="9.85546875" style="3" customWidth="1"/>
    <col min="15611" max="15611" width="12.28515625" style="3" customWidth="1"/>
    <col min="15612" max="15612" width="0" style="3" hidden="1" customWidth="1"/>
    <col min="15613" max="15613" width="14.42578125" style="3" customWidth="1"/>
    <col min="15614" max="15614" width="0" style="3" hidden="1" customWidth="1"/>
    <col min="15615" max="15615" width="6.28515625" style="3" customWidth="1"/>
    <col min="15616" max="15616" width="6" style="3" customWidth="1"/>
    <col min="15617" max="15617" width="7.28515625" style="3" customWidth="1"/>
    <col min="15618" max="15618" width="6.28515625" style="3" customWidth="1"/>
    <col min="15619" max="15619" width="12.5703125" style="3" customWidth="1"/>
    <col min="15620" max="15862" width="9.140625" style="3"/>
    <col min="15863" max="15863" width="50.7109375" style="3" customWidth="1"/>
    <col min="15864" max="15864" width="10" style="3" customWidth="1"/>
    <col min="15865" max="15865" width="8" style="3" customWidth="1"/>
    <col min="15866" max="15866" width="9.85546875" style="3" customWidth="1"/>
    <col min="15867" max="15867" width="12.28515625" style="3" customWidth="1"/>
    <col min="15868" max="15868" width="0" style="3" hidden="1" customWidth="1"/>
    <col min="15869" max="15869" width="14.42578125" style="3" customWidth="1"/>
    <col min="15870" max="15870" width="0" style="3" hidden="1" customWidth="1"/>
    <col min="15871" max="15871" width="6.28515625" style="3" customWidth="1"/>
    <col min="15872" max="15872" width="6" style="3" customWidth="1"/>
    <col min="15873" max="15873" width="7.28515625" style="3" customWidth="1"/>
    <col min="15874" max="15874" width="6.28515625" style="3" customWidth="1"/>
    <col min="15875" max="15875" width="12.5703125" style="3" customWidth="1"/>
    <col min="15876" max="16118" width="9.140625" style="3"/>
    <col min="16119" max="16119" width="50.7109375" style="3" customWidth="1"/>
    <col min="16120" max="16120" width="10" style="3" customWidth="1"/>
    <col min="16121" max="16121" width="8" style="3" customWidth="1"/>
    <col min="16122" max="16122" width="9.85546875" style="3" customWidth="1"/>
    <col min="16123" max="16123" width="12.28515625" style="3" customWidth="1"/>
    <col min="16124" max="16124" width="0" style="3" hidden="1" customWidth="1"/>
    <col min="16125" max="16125" width="14.42578125" style="3" customWidth="1"/>
    <col min="16126" max="16126" width="0" style="3" hidden="1" customWidth="1"/>
    <col min="16127" max="16127" width="6.28515625" style="3" customWidth="1"/>
    <col min="16128" max="16128" width="6" style="3" customWidth="1"/>
    <col min="16129" max="16129" width="7.28515625" style="3" customWidth="1"/>
    <col min="16130" max="16130" width="6.28515625" style="3" customWidth="1"/>
    <col min="16131" max="16131" width="12.5703125" style="3" customWidth="1"/>
    <col min="16132" max="16384" width="9.140625" style="3"/>
  </cols>
  <sheetData>
    <row r="1" spans="1:7" ht="14.25">
      <c r="A1" s="1"/>
      <c r="B1" s="1"/>
      <c r="C1" s="1"/>
      <c r="D1" s="135" t="s">
        <v>0</v>
      </c>
      <c r="E1" s="135"/>
      <c r="F1" s="135"/>
    </row>
    <row r="2" spans="1:7" ht="15">
      <c r="A2" s="4"/>
      <c r="B2" s="4"/>
      <c r="C2" s="4"/>
      <c r="D2" s="136" t="s">
        <v>1</v>
      </c>
      <c r="E2" s="136"/>
      <c r="F2" s="136"/>
    </row>
    <row r="3" spans="1:7" ht="15">
      <c r="A3" s="4"/>
      <c r="B3" s="4"/>
      <c r="C3" s="4"/>
      <c r="D3" s="136" t="s">
        <v>2</v>
      </c>
      <c r="E3" s="136"/>
      <c r="F3" s="136"/>
    </row>
    <row r="4" spans="1:7" ht="15">
      <c r="A4" s="5"/>
      <c r="B4" s="5"/>
      <c r="C4" s="5"/>
      <c r="D4" s="136" t="s">
        <v>232</v>
      </c>
      <c r="E4" s="136"/>
      <c r="F4" s="136"/>
    </row>
    <row r="5" spans="1:7" ht="16.5" thickBot="1">
      <c r="A5" s="137" t="s">
        <v>3</v>
      </c>
      <c r="B5" s="137"/>
      <c r="C5" s="137"/>
      <c r="D5" s="137"/>
      <c r="E5" s="137"/>
      <c r="F5" s="137"/>
    </row>
    <row r="6" spans="1:7" ht="63.75" thickBot="1">
      <c r="A6" s="6" t="s">
        <v>4</v>
      </c>
      <c r="B6" s="7" t="s">
        <v>5</v>
      </c>
      <c r="C6" s="7" t="s">
        <v>6</v>
      </c>
      <c r="D6" s="8" t="s">
        <v>7</v>
      </c>
      <c r="E6" s="9" t="s">
        <v>8</v>
      </c>
      <c r="F6" s="134" t="s">
        <v>9</v>
      </c>
      <c r="G6" s="10" t="s">
        <v>10</v>
      </c>
    </row>
    <row r="7" spans="1:7" ht="16.5" thickBot="1">
      <c r="A7" s="138" t="s">
        <v>11</v>
      </c>
      <c r="B7" s="139"/>
      <c r="C7" s="139"/>
      <c r="D7" s="139"/>
      <c r="E7" s="11">
        <f>E8+E88</f>
        <v>31647.1381</v>
      </c>
      <c r="F7" s="11">
        <f>F8+F88</f>
        <v>18758.00837</v>
      </c>
      <c r="G7" s="12">
        <f>F7/E7</f>
        <v>0.59272368675889842</v>
      </c>
    </row>
    <row r="8" spans="1:7" ht="15.75" thickBot="1">
      <c r="A8" s="13" t="s">
        <v>13</v>
      </c>
      <c r="B8" s="14">
        <v>70</v>
      </c>
      <c r="C8" s="15"/>
      <c r="D8" s="16"/>
      <c r="E8" s="17">
        <f>E9</f>
        <v>16879.215270000001</v>
      </c>
      <c r="F8" s="17">
        <f>F9</f>
        <v>8769.0572300000003</v>
      </c>
      <c r="G8" s="18">
        <f>F8/E8</f>
        <v>0.51951806347215335</v>
      </c>
    </row>
    <row r="9" spans="1:7" ht="43.5" thickBot="1">
      <c r="A9" s="19" t="s">
        <v>15</v>
      </c>
      <c r="B9" s="20">
        <v>71</v>
      </c>
      <c r="C9" s="21"/>
      <c r="D9" s="22"/>
      <c r="E9" s="23">
        <f>E10+E26+E39+E69+E74</f>
        <v>16879.215270000001</v>
      </c>
      <c r="F9" s="23">
        <f>F10+F26+F39+F69+F74</f>
        <v>8769.0572300000003</v>
      </c>
      <c r="G9" s="24">
        <f>F9/E9</f>
        <v>0.51951806347215335</v>
      </c>
    </row>
    <row r="10" spans="1:7" ht="14.25">
      <c r="A10" s="25" t="s">
        <v>16</v>
      </c>
      <c r="B10" s="140" t="s">
        <v>17</v>
      </c>
      <c r="C10" s="142"/>
      <c r="D10" s="144"/>
      <c r="E10" s="146">
        <f>E12+E15+E20+E23</f>
        <v>566</v>
      </c>
      <c r="F10" s="146">
        <f>F12+F15+F20+F23</f>
        <v>489.27994000000001</v>
      </c>
      <c r="G10" s="148">
        <f>G12+G15+G20+G23</f>
        <v>1.7565784963768116</v>
      </c>
    </row>
    <row r="11" spans="1:7" ht="26.25" thickBot="1">
      <c r="A11" s="26" t="s">
        <v>19</v>
      </c>
      <c r="B11" s="141"/>
      <c r="C11" s="143"/>
      <c r="D11" s="145"/>
      <c r="E11" s="147"/>
      <c r="F11" s="147"/>
      <c r="G11" s="149"/>
    </row>
    <row r="12" spans="1:7">
      <c r="A12" s="27" t="s">
        <v>21</v>
      </c>
      <c r="B12" s="28"/>
      <c r="C12" s="28" t="s">
        <v>22</v>
      </c>
      <c r="D12" s="29" t="s">
        <v>23</v>
      </c>
      <c r="E12" s="30">
        <f t="shared" ref="E12:E13" si="0">E13</f>
        <v>336</v>
      </c>
      <c r="F12" s="30">
        <f t="shared" ref="F12" si="1">F13</f>
        <v>270.27994000000001</v>
      </c>
      <c r="G12" s="31">
        <f t="shared" ref="G12:G19" si="2">F12/E12</f>
        <v>0.80440458333333331</v>
      </c>
    </row>
    <row r="13" spans="1:7" ht="25.5">
      <c r="A13" s="32" t="s">
        <v>25</v>
      </c>
      <c r="B13" s="33" t="s">
        <v>26</v>
      </c>
      <c r="C13" s="33"/>
      <c r="D13" s="34"/>
      <c r="E13" s="35">
        <f t="shared" si="0"/>
        <v>336</v>
      </c>
      <c r="F13" s="35">
        <f>F14</f>
        <v>270.27994000000001</v>
      </c>
      <c r="G13" s="36">
        <f t="shared" si="2"/>
        <v>0.80440458333333331</v>
      </c>
    </row>
    <row r="14" spans="1:7" ht="25.5">
      <c r="A14" s="37" t="s">
        <v>28</v>
      </c>
      <c r="B14" s="38" t="s">
        <v>26</v>
      </c>
      <c r="C14" s="38" t="s">
        <v>29</v>
      </c>
      <c r="D14" s="39" t="s">
        <v>23</v>
      </c>
      <c r="E14" s="40">
        <f>300+36</f>
        <v>336</v>
      </c>
      <c r="F14" s="40">
        <v>270.27994000000001</v>
      </c>
      <c r="G14" s="41">
        <f t="shared" si="2"/>
        <v>0.80440458333333331</v>
      </c>
    </row>
    <row r="15" spans="1:7">
      <c r="A15" s="42" t="s">
        <v>31</v>
      </c>
      <c r="B15" s="43"/>
      <c r="C15" s="43"/>
      <c r="D15" s="44" t="s">
        <v>32</v>
      </c>
      <c r="E15" s="45">
        <f>E16+E18</f>
        <v>230</v>
      </c>
      <c r="F15" s="45">
        <f>F16+F18</f>
        <v>219</v>
      </c>
      <c r="G15" s="46">
        <f t="shared" si="2"/>
        <v>0.95217391304347831</v>
      </c>
    </row>
    <row r="16" spans="1:7" ht="25.5">
      <c r="A16" s="32" t="s">
        <v>34</v>
      </c>
      <c r="B16" s="33" t="s">
        <v>35</v>
      </c>
      <c r="C16" s="33"/>
      <c r="D16" s="34"/>
      <c r="E16" s="35">
        <f>E17</f>
        <v>30</v>
      </c>
      <c r="F16" s="35">
        <f>F17</f>
        <v>20</v>
      </c>
      <c r="G16" s="36">
        <f t="shared" si="2"/>
        <v>0.66666666666666663</v>
      </c>
    </row>
    <row r="17" spans="1:7" ht="25.5">
      <c r="A17" s="47" t="s">
        <v>37</v>
      </c>
      <c r="B17" s="48" t="s">
        <v>35</v>
      </c>
      <c r="C17" s="48" t="s">
        <v>29</v>
      </c>
      <c r="D17" s="49" t="s">
        <v>32</v>
      </c>
      <c r="E17" s="50">
        <v>30</v>
      </c>
      <c r="F17" s="50">
        <v>20</v>
      </c>
      <c r="G17" s="51">
        <f t="shared" si="2"/>
        <v>0.66666666666666663</v>
      </c>
    </row>
    <row r="18" spans="1:7">
      <c r="A18" s="32" t="s">
        <v>39</v>
      </c>
      <c r="B18" s="33" t="s">
        <v>40</v>
      </c>
      <c r="C18" s="33"/>
      <c r="D18" s="34"/>
      <c r="E18" s="35">
        <f>E19</f>
        <v>200</v>
      </c>
      <c r="F18" s="35">
        <f>F19</f>
        <v>199</v>
      </c>
      <c r="G18" s="36">
        <f t="shared" si="2"/>
        <v>0.995</v>
      </c>
    </row>
    <row r="19" spans="1:7" ht="25.5">
      <c r="A19" s="37" t="s">
        <v>37</v>
      </c>
      <c r="B19" s="38" t="s">
        <v>40</v>
      </c>
      <c r="C19" s="38" t="s">
        <v>29</v>
      </c>
      <c r="D19" s="39" t="s">
        <v>32</v>
      </c>
      <c r="E19" s="50">
        <v>200</v>
      </c>
      <c r="F19" s="50">
        <v>199</v>
      </c>
      <c r="G19" s="51">
        <f t="shared" si="2"/>
        <v>0.995</v>
      </c>
    </row>
    <row r="20" spans="1:7">
      <c r="A20" s="27" t="s">
        <v>42</v>
      </c>
      <c r="B20" s="28"/>
      <c r="C20" s="28" t="s">
        <v>22</v>
      </c>
      <c r="D20" s="29" t="s">
        <v>38</v>
      </c>
      <c r="E20" s="30">
        <f t="shared" ref="E20:E21" si="3">E21</f>
        <v>0</v>
      </c>
      <c r="F20" s="30">
        <f t="shared" ref="F20:F21" si="4">F21</f>
        <v>0</v>
      </c>
      <c r="G20" s="31"/>
    </row>
    <row r="21" spans="1:7" ht="25.5">
      <c r="A21" s="32" t="s">
        <v>44</v>
      </c>
      <c r="B21" s="33" t="s">
        <v>45</v>
      </c>
      <c r="C21" s="33"/>
      <c r="D21" s="34"/>
      <c r="E21" s="35">
        <f t="shared" si="3"/>
        <v>0</v>
      </c>
      <c r="F21" s="35">
        <f t="shared" si="4"/>
        <v>0</v>
      </c>
      <c r="G21" s="36"/>
    </row>
    <row r="22" spans="1:7" ht="25.5">
      <c r="A22" s="37" t="s">
        <v>28</v>
      </c>
      <c r="B22" s="38" t="s">
        <v>45</v>
      </c>
      <c r="C22" s="38" t="s">
        <v>29</v>
      </c>
      <c r="D22" s="39" t="s">
        <v>38</v>
      </c>
      <c r="E22" s="50">
        <v>0</v>
      </c>
      <c r="F22" s="50">
        <v>0</v>
      </c>
      <c r="G22" s="51"/>
    </row>
    <row r="23" spans="1:7">
      <c r="A23" s="42" t="s">
        <v>46</v>
      </c>
      <c r="B23" s="43"/>
      <c r="C23" s="43"/>
      <c r="D23" s="44" t="s">
        <v>41</v>
      </c>
      <c r="E23" s="45">
        <f t="shared" ref="E23:E24" si="5">E24</f>
        <v>0</v>
      </c>
      <c r="F23" s="45">
        <f t="shared" ref="F23:F24" si="6">F24</f>
        <v>0</v>
      </c>
      <c r="G23" s="46"/>
    </row>
    <row r="24" spans="1:7" ht="25.5">
      <c r="A24" s="32" t="s">
        <v>48</v>
      </c>
      <c r="B24" s="33" t="s">
        <v>49</v>
      </c>
      <c r="C24" s="33"/>
      <c r="D24" s="34"/>
      <c r="E24" s="35">
        <f t="shared" si="5"/>
        <v>0</v>
      </c>
      <c r="F24" s="35">
        <f t="shared" si="6"/>
        <v>0</v>
      </c>
      <c r="G24" s="36"/>
    </row>
    <row r="25" spans="1:7" ht="26.25" thickBot="1">
      <c r="A25" s="47" t="s">
        <v>37</v>
      </c>
      <c r="B25" s="48" t="s">
        <v>49</v>
      </c>
      <c r="C25" s="48" t="s">
        <v>29</v>
      </c>
      <c r="D25" s="49" t="s">
        <v>41</v>
      </c>
      <c r="E25" s="52">
        <v>0</v>
      </c>
      <c r="F25" s="52">
        <v>0</v>
      </c>
      <c r="G25" s="53"/>
    </row>
    <row r="26" spans="1:7" ht="14.25">
      <c r="A26" s="25" t="s">
        <v>52</v>
      </c>
      <c r="B26" s="140" t="s">
        <v>53</v>
      </c>
      <c r="C26" s="140" t="s">
        <v>22</v>
      </c>
      <c r="D26" s="150"/>
      <c r="E26" s="146">
        <f>E28+E33+E36</f>
        <v>160</v>
      </c>
      <c r="F26" s="146">
        <f>F28+F33+F36</f>
        <v>13.16253</v>
      </c>
      <c r="G26" s="148">
        <f>F26/E26</f>
        <v>8.2265812500000007E-2</v>
      </c>
    </row>
    <row r="27" spans="1:7" ht="26.25" thickBot="1">
      <c r="A27" s="26" t="s">
        <v>55</v>
      </c>
      <c r="B27" s="141"/>
      <c r="C27" s="141"/>
      <c r="D27" s="151"/>
      <c r="E27" s="147"/>
      <c r="F27" s="147"/>
      <c r="G27" s="149"/>
    </row>
    <row r="28" spans="1:7" ht="25.5">
      <c r="A28" s="27" t="s">
        <v>57</v>
      </c>
      <c r="B28" s="28"/>
      <c r="C28" s="28" t="s">
        <v>22</v>
      </c>
      <c r="D28" s="29" t="s">
        <v>30</v>
      </c>
      <c r="E28" s="30">
        <f>E29+E31</f>
        <v>100</v>
      </c>
      <c r="F28" s="30">
        <f>F29+F31</f>
        <v>0</v>
      </c>
      <c r="G28" s="31">
        <f t="shared" ref="G28:G39" si="7">F28/E28</f>
        <v>0</v>
      </c>
    </row>
    <row r="29" spans="1:7">
      <c r="A29" s="32" t="s">
        <v>59</v>
      </c>
      <c r="B29" s="33" t="s">
        <v>60</v>
      </c>
      <c r="C29" s="33" t="s">
        <v>22</v>
      </c>
      <c r="D29" s="34"/>
      <c r="E29" s="35">
        <f>E30</f>
        <v>50</v>
      </c>
      <c r="F29" s="35">
        <f>F30</f>
        <v>0</v>
      </c>
      <c r="G29" s="36">
        <f t="shared" si="7"/>
        <v>0</v>
      </c>
    </row>
    <row r="30" spans="1:7" ht="25.5">
      <c r="A30" s="37" t="s">
        <v>28</v>
      </c>
      <c r="B30" s="38" t="s">
        <v>60</v>
      </c>
      <c r="C30" s="38" t="s">
        <v>29</v>
      </c>
      <c r="D30" s="39" t="s">
        <v>30</v>
      </c>
      <c r="E30" s="40">
        <v>50</v>
      </c>
      <c r="F30" s="40">
        <v>0</v>
      </c>
      <c r="G30" s="41">
        <f t="shared" si="7"/>
        <v>0</v>
      </c>
    </row>
    <row r="31" spans="1:7" ht="38.25">
      <c r="A31" s="32" t="s">
        <v>63</v>
      </c>
      <c r="B31" s="33" t="s">
        <v>64</v>
      </c>
      <c r="C31" s="33" t="s">
        <v>22</v>
      </c>
      <c r="D31" s="34"/>
      <c r="E31" s="35">
        <f>E32</f>
        <v>50</v>
      </c>
      <c r="F31" s="35">
        <f>F32</f>
        <v>0</v>
      </c>
      <c r="G31" s="36">
        <f t="shared" si="7"/>
        <v>0</v>
      </c>
    </row>
    <row r="32" spans="1:7" ht="25.5">
      <c r="A32" s="37" t="s">
        <v>28</v>
      </c>
      <c r="B32" s="38" t="s">
        <v>64</v>
      </c>
      <c r="C32" s="38" t="s">
        <v>29</v>
      </c>
      <c r="D32" s="39" t="s">
        <v>30</v>
      </c>
      <c r="E32" s="40">
        <v>50</v>
      </c>
      <c r="F32" s="40"/>
      <c r="G32" s="41">
        <f t="shared" si="7"/>
        <v>0</v>
      </c>
    </row>
    <row r="33" spans="1:7">
      <c r="A33" s="27" t="s">
        <v>65</v>
      </c>
      <c r="B33" s="28"/>
      <c r="C33" s="28" t="s">
        <v>22</v>
      </c>
      <c r="D33" s="29" t="s">
        <v>33</v>
      </c>
      <c r="E33" s="30">
        <f t="shared" ref="E33:E34" si="8">E34</f>
        <v>50</v>
      </c>
      <c r="F33" s="30">
        <f t="shared" ref="F33:F34" si="9">F34</f>
        <v>13.16253</v>
      </c>
      <c r="G33" s="31">
        <f t="shared" si="7"/>
        <v>0.2632506</v>
      </c>
    </row>
    <row r="34" spans="1:7" ht="25.5">
      <c r="A34" s="32" t="s">
        <v>66</v>
      </c>
      <c r="B34" s="33" t="s">
        <v>67</v>
      </c>
      <c r="C34" s="33" t="s">
        <v>22</v>
      </c>
      <c r="D34" s="34"/>
      <c r="E34" s="35">
        <f t="shared" si="8"/>
        <v>50</v>
      </c>
      <c r="F34" s="35">
        <f t="shared" si="9"/>
        <v>13.16253</v>
      </c>
      <c r="G34" s="36">
        <f t="shared" si="7"/>
        <v>0.2632506</v>
      </c>
    </row>
    <row r="35" spans="1:7" ht="25.5">
      <c r="A35" s="37" t="s">
        <v>28</v>
      </c>
      <c r="B35" s="38" t="s">
        <v>67</v>
      </c>
      <c r="C35" s="38" t="s">
        <v>29</v>
      </c>
      <c r="D35" s="39" t="s">
        <v>33</v>
      </c>
      <c r="E35" s="40">
        <v>50</v>
      </c>
      <c r="F35" s="40">
        <v>13.16253</v>
      </c>
      <c r="G35" s="41">
        <f t="shared" si="7"/>
        <v>0.2632506</v>
      </c>
    </row>
    <row r="36" spans="1:7" ht="25.5">
      <c r="A36" s="42" t="s">
        <v>68</v>
      </c>
      <c r="B36" s="43"/>
      <c r="C36" s="43"/>
      <c r="D36" s="44" t="s">
        <v>36</v>
      </c>
      <c r="E36" s="45">
        <f t="shared" ref="E36:E37" si="10">E37</f>
        <v>10</v>
      </c>
      <c r="F36" s="45">
        <f t="shared" ref="F36:F37" si="11">F37</f>
        <v>0</v>
      </c>
      <c r="G36" s="46">
        <f t="shared" si="7"/>
        <v>0</v>
      </c>
    </row>
    <row r="37" spans="1:7">
      <c r="A37" s="32" t="s">
        <v>69</v>
      </c>
      <c r="B37" s="33" t="s">
        <v>70</v>
      </c>
      <c r="C37" s="33" t="s">
        <v>22</v>
      </c>
      <c r="D37" s="34"/>
      <c r="E37" s="35">
        <f t="shared" si="10"/>
        <v>10</v>
      </c>
      <c r="F37" s="35">
        <f t="shared" si="11"/>
        <v>0</v>
      </c>
      <c r="G37" s="36">
        <f t="shared" si="7"/>
        <v>0</v>
      </c>
    </row>
    <row r="38" spans="1:7" ht="26.25" thickBot="1">
      <c r="A38" s="47" t="s">
        <v>28</v>
      </c>
      <c r="B38" s="48" t="s">
        <v>70</v>
      </c>
      <c r="C38" s="48" t="s">
        <v>29</v>
      </c>
      <c r="D38" s="49" t="s">
        <v>36</v>
      </c>
      <c r="E38" s="54">
        <v>10</v>
      </c>
      <c r="F38" s="54">
        <v>0</v>
      </c>
      <c r="G38" s="55">
        <f t="shared" si="7"/>
        <v>0</v>
      </c>
    </row>
    <row r="39" spans="1:7" ht="14.25">
      <c r="A39" s="25" t="s">
        <v>71</v>
      </c>
      <c r="B39" s="140" t="s">
        <v>72</v>
      </c>
      <c r="C39" s="152"/>
      <c r="D39" s="150"/>
      <c r="E39" s="146">
        <f>E41+E46+E49+E60</f>
        <v>13552.79</v>
      </c>
      <c r="F39" s="146">
        <f>F41+F46+F49+F60</f>
        <v>7648.0883599999997</v>
      </c>
      <c r="G39" s="148">
        <f t="shared" si="7"/>
        <v>0.56431836987070549</v>
      </c>
    </row>
    <row r="40" spans="1:7" ht="51.75" thickBot="1">
      <c r="A40" s="26" t="s">
        <v>73</v>
      </c>
      <c r="B40" s="141"/>
      <c r="C40" s="153"/>
      <c r="D40" s="151"/>
      <c r="E40" s="147"/>
      <c r="F40" s="147"/>
      <c r="G40" s="149"/>
    </row>
    <row r="41" spans="1:7">
      <c r="A41" s="27" t="s">
        <v>74</v>
      </c>
      <c r="B41" s="28"/>
      <c r="C41" s="28"/>
      <c r="D41" s="29" t="s">
        <v>47</v>
      </c>
      <c r="E41" s="30">
        <f>E42+E44</f>
        <v>1205</v>
      </c>
      <c r="F41" s="30">
        <f>F42+F44</f>
        <v>785.74339999999995</v>
      </c>
      <c r="G41" s="31">
        <f t="shared" ref="G41:G69" si="12">F41/E41</f>
        <v>0.65206921161825726</v>
      </c>
    </row>
    <row r="42" spans="1:7" ht="38.25">
      <c r="A42" s="32" t="s">
        <v>75</v>
      </c>
      <c r="B42" s="33" t="s">
        <v>76</v>
      </c>
      <c r="C42" s="33"/>
      <c r="D42" s="34"/>
      <c r="E42" s="35">
        <f>E43</f>
        <v>970</v>
      </c>
      <c r="F42" s="35">
        <f>F43</f>
        <v>646.59227999999996</v>
      </c>
      <c r="G42" s="36">
        <f t="shared" si="12"/>
        <v>0.66658997938144327</v>
      </c>
    </row>
    <row r="43" spans="1:7" ht="25.5">
      <c r="A43" s="37" t="s">
        <v>77</v>
      </c>
      <c r="B43" s="38" t="s">
        <v>76</v>
      </c>
      <c r="C43" s="38" t="s">
        <v>78</v>
      </c>
      <c r="D43" s="39" t="s">
        <v>47</v>
      </c>
      <c r="E43" s="40">
        <f>700+270</f>
        <v>970</v>
      </c>
      <c r="F43" s="40">
        <v>646.59227999999996</v>
      </c>
      <c r="G43" s="41">
        <f t="shared" si="12"/>
        <v>0.66658997938144327</v>
      </c>
    </row>
    <row r="44" spans="1:7">
      <c r="A44" s="32" t="s">
        <v>79</v>
      </c>
      <c r="B44" s="33" t="s">
        <v>80</v>
      </c>
      <c r="C44" s="33"/>
      <c r="D44" s="34"/>
      <c r="E44" s="35">
        <f>E45</f>
        <v>235</v>
      </c>
      <c r="F44" s="35">
        <f>F45</f>
        <v>139.15111999999999</v>
      </c>
      <c r="G44" s="36">
        <f t="shared" si="12"/>
        <v>0.59213242553191481</v>
      </c>
    </row>
    <row r="45" spans="1:7" ht="25.5">
      <c r="A45" s="37" t="s">
        <v>28</v>
      </c>
      <c r="B45" s="38" t="s">
        <v>80</v>
      </c>
      <c r="C45" s="38" t="s">
        <v>29</v>
      </c>
      <c r="D45" s="39" t="s">
        <v>47</v>
      </c>
      <c r="E45" s="40">
        <f>185+50</f>
        <v>235</v>
      </c>
      <c r="F45" s="40">
        <v>139.15111999999999</v>
      </c>
      <c r="G45" s="41">
        <f t="shared" si="12"/>
        <v>0.59213242553191481</v>
      </c>
    </row>
    <row r="46" spans="1:7">
      <c r="A46" s="27" t="s">
        <v>81</v>
      </c>
      <c r="B46" s="28"/>
      <c r="C46" s="28"/>
      <c r="D46" s="29" t="s">
        <v>50</v>
      </c>
      <c r="E46" s="30">
        <f t="shared" ref="E46:E47" si="13">E47</f>
        <v>185</v>
      </c>
      <c r="F46" s="30">
        <f t="shared" ref="F46:F47" si="14">F47</f>
        <v>100.52378</v>
      </c>
      <c r="G46" s="31">
        <f t="shared" si="12"/>
        <v>0.54337178378378381</v>
      </c>
    </row>
    <row r="47" spans="1:7">
      <c r="A47" s="32" t="s">
        <v>82</v>
      </c>
      <c r="B47" s="33" t="s">
        <v>83</v>
      </c>
      <c r="C47" s="33"/>
      <c r="D47" s="34"/>
      <c r="E47" s="35">
        <f t="shared" si="13"/>
        <v>185</v>
      </c>
      <c r="F47" s="35">
        <f t="shared" si="14"/>
        <v>100.52378</v>
      </c>
      <c r="G47" s="36">
        <f t="shared" si="12"/>
        <v>0.54337178378378381</v>
      </c>
    </row>
    <row r="48" spans="1:7" ht="25.5">
      <c r="A48" s="37" t="s">
        <v>28</v>
      </c>
      <c r="B48" s="38" t="s">
        <v>83</v>
      </c>
      <c r="C48" s="38" t="s">
        <v>29</v>
      </c>
      <c r="D48" s="39" t="s">
        <v>50</v>
      </c>
      <c r="E48" s="40">
        <v>185</v>
      </c>
      <c r="F48" s="40">
        <v>100.52378</v>
      </c>
      <c r="G48" s="41">
        <f t="shared" si="12"/>
        <v>0.54337178378378381</v>
      </c>
    </row>
    <row r="49" spans="1:7">
      <c r="A49" s="42" t="s">
        <v>84</v>
      </c>
      <c r="B49" s="43"/>
      <c r="C49" s="43"/>
      <c r="D49" s="44" t="s">
        <v>51</v>
      </c>
      <c r="E49" s="45">
        <f>E50+E52+E54+E56+E58</f>
        <v>5752</v>
      </c>
      <c r="F49" s="45">
        <f>F50+F52+F54+F56+F58</f>
        <v>4049.0039999999999</v>
      </c>
      <c r="G49" s="46">
        <f t="shared" si="12"/>
        <v>0.70392976356050063</v>
      </c>
    </row>
    <row r="50" spans="1:7" ht="25.5">
      <c r="A50" s="32" t="s">
        <v>85</v>
      </c>
      <c r="B50" s="33" t="s">
        <v>86</v>
      </c>
      <c r="C50" s="56"/>
      <c r="D50" s="34"/>
      <c r="E50" s="35">
        <f>E51</f>
        <v>935</v>
      </c>
      <c r="F50" s="35">
        <f>F51</f>
        <v>524.66633000000002</v>
      </c>
      <c r="G50" s="36">
        <f t="shared" si="12"/>
        <v>0.56114045989304817</v>
      </c>
    </row>
    <row r="51" spans="1:7" ht="25.5">
      <c r="A51" s="37" t="s">
        <v>28</v>
      </c>
      <c r="B51" s="38" t="s">
        <v>86</v>
      </c>
      <c r="C51" s="38" t="s">
        <v>29</v>
      </c>
      <c r="D51" s="39" t="s">
        <v>51</v>
      </c>
      <c r="E51" s="40">
        <v>935</v>
      </c>
      <c r="F51" s="40">
        <v>524.66633000000002</v>
      </c>
      <c r="G51" s="41">
        <f t="shared" si="12"/>
        <v>0.56114045989304817</v>
      </c>
    </row>
    <row r="52" spans="1:7" ht="25.5">
      <c r="A52" s="32" t="s">
        <v>87</v>
      </c>
      <c r="B52" s="33" t="s">
        <v>88</v>
      </c>
      <c r="C52" s="56"/>
      <c r="D52" s="34"/>
      <c r="E52" s="35">
        <f>E53</f>
        <v>100</v>
      </c>
      <c r="F52" s="35">
        <f>F53</f>
        <v>100</v>
      </c>
      <c r="G52" s="36">
        <f t="shared" si="12"/>
        <v>1</v>
      </c>
    </row>
    <row r="53" spans="1:7" ht="25.5">
      <c r="A53" s="37" t="s">
        <v>28</v>
      </c>
      <c r="B53" s="38" t="s">
        <v>88</v>
      </c>
      <c r="C53" s="38" t="s">
        <v>29</v>
      </c>
      <c r="D53" s="39" t="s">
        <v>51</v>
      </c>
      <c r="E53" s="40">
        <f>93.19943+6.80057</f>
        <v>100</v>
      </c>
      <c r="F53" s="40">
        <f>93.19943+6.80057</f>
        <v>100</v>
      </c>
      <c r="G53" s="41">
        <f t="shared" si="12"/>
        <v>1</v>
      </c>
    </row>
    <row r="54" spans="1:7" ht="25.5">
      <c r="A54" s="32" t="s">
        <v>89</v>
      </c>
      <c r="B54" s="33" t="s">
        <v>90</v>
      </c>
      <c r="C54" s="33"/>
      <c r="D54" s="34"/>
      <c r="E54" s="35">
        <f>E55</f>
        <v>50</v>
      </c>
      <c r="F54" s="35">
        <f>F55</f>
        <v>50</v>
      </c>
      <c r="G54" s="36">
        <f t="shared" si="12"/>
        <v>1</v>
      </c>
    </row>
    <row r="55" spans="1:7" ht="25.5">
      <c r="A55" s="37" t="s">
        <v>37</v>
      </c>
      <c r="B55" s="38" t="s">
        <v>90</v>
      </c>
      <c r="C55" s="38" t="s">
        <v>29</v>
      </c>
      <c r="D55" s="39" t="s">
        <v>51</v>
      </c>
      <c r="E55" s="40">
        <v>50</v>
      </c>
      <c r="F55" s="40">
        <v>50</v>
      </c>
      <c r="G55" s="41">
        <f t="shared" si="12"/>
        <v>1</v>
      </c>
    </row>
    <row r="56" spans="1:7" ht="25.5">
      <c r="A56" s="32" t="s">
        <v>91</v>
      </c>
      <c r="B56" s="33" t="s">
        <v>92</v>
      </c>
      <c r="C56" s="56"/>
      <c r="D56" s="34"/>
      <c r="E56" s="35">
        <f>E57</f>
        <v>4167</v>
      </c>
      <c r="F56" s="35">
        <f>F57</f>
        <v>2951.0823700000001</v>
      </c>
      <c r="G56" s="36">
        <f t="shared" si="12"/>
        <v>0.70820311255099599</v>
      </c>
    </row>
    <row r="57" spans="1:7" ht="25.5">
      <c r="A57" s="37" t="s">
        <v>28</v>
      </c>
      <c r="B57" s="38" t="s">
        <v>92</v>
      </c>
      <c r="C57" s="38" t="s">
        <v>29</v>
      </c>
      <c r="D57" s="39" t="s">
        <v>51</v>
      </c>
      <c r="E57" s="50">
        <v>4167</v>
      </c>
      <c r="F57" s="50">
        <f>96+190+1978.60641+10+283.828+392.64796</f>
        <v>2951.0823700000001</v>
      </c>
      <c r="G57" s="51">
        <f t="shared" si="12"/>
        <v>0.70820311255099599</v>
      </c>
    </row>
    <row r="58" spans="1:7" ht="25.5">
      <c r="A58" s="32" t="s">
        <v>93</v>
      </c>
      <c r="B58" s="33" t="s">
        <v>94</v>
      </c>
      <c r="C58" s="33"/>
      <c r="D58" s="34"/>
      <c r="E58" s="35">
        <f>E59</f>
        <v>500</v>
      </c>
      <c r="F58" s="35">
        <f>F59</f>
        <v>423.25530000000003</v>
      </c>
      <c r="G58" s="36">
        <f t="shared" si="12"/>
        <v>0.84651060000000011</v>
      </c>
    </row>
    <row r="59" spans="1:7" ht="25.5">
      <c r="A59" s="37" t="s">
        <v>28</v>
      </c>
      <c r="B59" s="38" t="s">
        <v>94</v>
      </c>
      <c r="C59" s="38" t="s">
        <v>29</v>
      </c>
      <c r="D59" s="39" t="s">
        <v>51</v>
      </c>
      <c r="E59" s="50">
        <v>500</v>
      </c>
      <c r="F59" s="50">
        <f>99.5+224.7553+99</f>
        <v>423.25530000000003</v>
      </c>
      <c r="G59" s="51">
        <f t="shared" si="12"/>
        <v>0.84651060000000011</v>
      </c>
    </row>
    <row r="60" spans="1:7">
      <c r="A60" s="42" t="s">
        <v>95</v>
      </c>
      <c r="B60" s="43"/>
      <c r="C60" s="43"/>
      <c r="D60" s="44" t="s">
        <v>43</v>
      </c>
      <c r="E60" s="45">
        <f>E61+E63+E65+E67</f>
        <v>6410.79</v>
      </c>
      <c r="F60" s="45">
        <f>F61+F63+F65+F67</f>
        <v>2712.81718</v>
      </c>
      <c r="G60" s="46">
        <f t="shared" si="12"/>
        <v>0.42316425588733997</v>
      </c>
    </row>
    <row r="61" spans="1:7" ht="38.25">
      <c r="A61" s="32" t="s">
        <v>96</v>
      </c>
      <c r="B61" s="33" t="s">
        <v>97</v>
      </c>
      <c r="C61" s="33"/>
      <c r="D61" s="34"/>
      <c r="E61" s="35">
        <f>E62</f>
        <v>1200</v>
      </c>
      <c r="F61" s="35">
        <f>F62</f>
        <v>990.36699999999996</v>
      </c>
      <c r="G61" s="36">
        <f t="shared" si="12"/>
        <v>0.82530583333333329</v>
      </c>
    </row>
    <row r="62" spans="1:7" ht="25.5">
      <c r="A62" s="37" t="s">
        <v>28</v>
      </c>
      <c r="B62" s="38" t="s">
        <v>97</v>
      </c>
      <c r="C62" s="38" t="s">
        <v>29</v>
      </c>
      <c r="D62" s="39" t="s">
        <v>43</v>
      </c>
      <c r="E62" s="40">
        <f>537.12+662.88</f>
        <v>1200</v>
      </c>
      <c r="F62" s="40">
        <f>373.2456+617.1214</f>
        <v>990.36699999999996</v>
      </c>
      <c r="G62" s="41">
        <f t="shared" si="12"/>
        <v>0.82530583333333329</v>
      </c>
    </row>
    <row r="63" spans="1:7" ht="25.5">
      <c r="A63" s="32" t="s">
        <v>98</v>
      </c>
      <c r="B63" s="33" t="s">
        <v>99</v>
      </c>
      <c r="C63" s="33"/>
      <c r="D63" s="34"/>
      <c r="E63" s="35">
        <f>E64</f>
        <v>100</v>
      </c>
      <c r="F63" s="35">
        <f>F64</f>
        <v>29.2</v>
      </c>
      <c r="G63" s="36">
        <f t="shared" si="12"/>
        <v>0.29199999999999998</v>
      </c>
    </row>
    <row r="64" spans="1:7" ht="25.5">
      <c r="A64" s="37" t="s">
        <v>28</v>
      </c>
      <c r="B64" s="38" t="s">
        <v>99</v>
      </c>
      <c r="C64" s="38" t="s">
        <v>29</v>
      </c>
      <c r="D64" s="39" t="s">
        <v>43</v>
      </c>
      <c r="E64" s="40">
        <v>100</v>
      </c>
      <c r="F64" s="40">
        <v>29.2</v>
      </c>
      <c r="G64" s="41">
        <f t="shared" si="12"/>
        <v>0.29199999999999998</v>
      </c>
    </row>
    <row r="65" spans="1:7" ht="25.5">
      <c r="A65" s="32" t="s">
        <v>100</v>
      </c>
      <c r="B65" s="33" t="s">
        <v>101</v>
      </c>
      <c r="C65" s="33"/>
      <c r="D65" s="34"/>
      <c r="E65" s="35">
        <f>E66</f>
        <v>4161.29</v>
      </c>
      <c r="F65" s="35">
        <f>F66</f>
        <v>1693.25018</v>
      </c>
      <c r="G65" s="36">
        <f t="shared" si="12"/>
        <v>0.40690511355853592</v>
      </c>
    </row>
    <row r="66" spans="1:7" ht="25.5">
      <c r="A66" s="47" t="s">
        <v>28</v>
      </c>
      <c r="B66" s="48" t="s">
        <v>101</v>
      </c>
      <c r="C66" s="48" t="s">
        <v>29</v>
      </c>
      <c r="D66" s="49" t="s">
        <v>43</v>
      </c>
      <c r="E66" s="52">
        <f>4082.34+78.95</f>
        <v>4161.29</v>
      </c>
      <c r="F66" s="52">
        <v>1693.25018</v>
      </c>
      <c r="G66" s="53">
        <f t="shared" si="12"/>
        <v>0.40690511355853592</v>
      </c>
    </row>
    <row r="67" spans="1:7" ht="25.5">
      <c r="A67" s="57" t="s">
        <v>100</v>
      </c>
      <c r="B67" s="33" t="s">
        <v>102</v>
      </c>
      <c r="C67" s="33" t="s">
        <v>29</v>
      </c>
      <c r="D67" s="33"/>
      <c r="E67" s="58">
        <f>E68</f>
        <v>949.5</v>
      </c>
      <c r="F67" s="59">
        <f>F68</f>
        <v>0</v>
      </c>
      <c r="G67" s="60">
        <f t="shared" si="12"/>
        <v>0</v>
      </c>
    </row>
    <row r="68" spans="1:7" ht="26.25" thickBot="1">
      <c r="A68" s="61" t="s">
        <v>28</v>
      </c>
      <c r="B68" s="38" t="s">
        <v>102</v>
      </c>
      <c r="C68" s="38" t="s">
        <v>29</v>
      </c>
      <c r="D68" s="62" t="s">
        <v>43</v>
      </c>
      <c r="E68" s="63">
        <v>949.5</v>
      </c>
      <c r="F68" s="64">
        <v>0</v>
      </c>
      <c r="G68" s="65">
        <f t="shared" si="12"/>
        <v>0</v>
      </c>
    </row>
    <row r="69" spans="1:7" ht="14.25">
      <c r="A69" s="25" t="s">
        <v>103</v>
      </c>
      <c r="B69" s="140" t="s">
        <v>104</v>
      </c>
      <c r="C69" s="152"/>
      <c r="D69" s="150"/>
      <c r="E69" s="146">
        <f>E71</f>
        <v>235</v>
      </c>
      <c r="F69" s="146">
        <f>F71</f>
        <v>200.75</v>
      </c>
      <c r="G69" s="148">
        <f t="shared" si="12"/>
        <v>0.85425531914893615</v>
      </c>
    </row>
    <row r="70" spans="1:7" ht="39" thickBot="1">
      <c r="A70" s="26" t="s">
        <v>105</v>
      </c>
      <c r="B70" s="141"/>
      <c r="C70" s="153"/>
      <c r="D70" s="151"/>
      <c r="E70" s="147"/>
      <c r="F70" s="147"/>
      <c r="G70" s="149"/>
    </row>
    <row r="71" spans="1:7">
      <c r="A71" s="66" t="s">
        <v>106</v>
      </c>
      <c r="B71" s="67"/>
      <c r="C71" s="67" t="s">
        <v>22</v>
      </c>
      <c r="D71" s="68" t="s">
        <v>56</v>
      </c>
      <c r="E71" s="69">
        <f t="shared" ref="E71:E72" si="15">E72</f>
        <v>235</v>
      </c>
      <c r="F71" s="69">
        <f t="shared" ref="F71:F72" si="16">F72</f>
        <v>200.75</v>
      </c>
      <c r="G71" s="70">
        <f>F71/E71</f>
        <v>0.85425531914893615</v>
      </c>
    </row>
    <row r="72" spans="1:7" ht="25.5">
      <c r="A72" s="32" t="s">
        <v>107</v>
      </c>
      <c r="B72" s="33" t="s">
        <v>108</v>
      </c>
      <c r="C72" s="33"/>
      <c r="D72" s="34"/>
      <c r="E72" s="35">
        <f t="shared" si="15"/>
        <v>235</v>
      </c>
      <c r="F72" s="35">
        <f t="shared" si="16"/>
        <v>200.75</v>
      </c>
      <c r="G72" s="36">
        <f>F72/E72</f>
        <v>0.85425531914893615</v>
      </c>
    </row>
    <row r="73" spans="1:7" ht="26.25" thickBot="1">
      <c r="A73" s="37" t="s">
        <v>28</v>
      </c>
      <c r="B73" s="38" t="s">
        <v>108</v>
      </c>
      <c r="C73" s="38" t="s">
        <v>29</v>
      </c>
      <c r="D73" s="39" t="s">
        <v>56</v>
      </c>
      <c r="E73" s="50">
        <f>25+82.4+127.6</f>
        <v>235</v>
      </c>
      <c r="F73" s="50">
        <f>18.3+60.95+121.5</f>
        <v>200.75</v>
      </c>
      <c r="G73" s="51">
        <f>F73/E73</f>
        <v>0.85425531914893615</v>
      </c>
    </row>
    <row r="74" spans="1:7" ht="14.25">
      <c r="A74" s="25" t="s">
        <v>109</v>
      </c>
      <c r="B74" s="156" t="s">
        <v>110</v>
      </c>
      <c r="C74" s="152"/>
      <c r="D74" s="150"/>
      <c r="E74" s="158">
        <f>E76+E81</f>
        <v>2365.4252700000002</v>
      </c>
      <c r="F74" s="158">
        <f>F76+F81</f>
        <v>417.77640000000002</v>
      </c>
      <c r="G74" s="154">
        <f>F74/E74</f>
        <v>0.17661788148564084</v>
      </c>
    </row>
    <row r="75" spans="1:7" ht="39" thickBot="1">
      <c r="A75" s="71" t="s">
        <v>111</v>
      </c>
      <c r="B75" s="157"/>
      <c r="C75" s="153"/>
      <c r="D75" s="151"/>
      <c r="E75" s="159"/>
      <c r="F75" s="159"/>
      <c r="G75" s="155"/>
    </row>
    <row r="76" spans="1:7">
      <c r="A76" s="66" t="s">
        <v>112</v>
      </c>
      <c r="B76" s="67"/>
      <c r="C76" s="67"/>
      <c r="D76" s="68" t="s">
        <v>62</v>
      </c>
      <c r="E76" s="69">
        <f>E77+E79</f>
        <v>2030</v>
      </c>
      <c r="F76" s="69">
        <f>F77+F79</f>
        <v>108.17999999999999</v>
      </c>
      <c r="G76" s="70">
        <f t="shared" ref="G76:G107" si="17">F76/E76</f>
        <v>5.3290640394088665E-2</v>
      </c>
    </row>
    <row r="77" spans="1:7" ht="25.5">
      <c r="A77" s="32" t="s">
        <v>113</v>
      </c>
      <c r="B77" s="33" t="s">
        <v>114</v>
      </c>
      <c r="C77" s="33" t="s">
        <v>22</v>
      </c>
      <c r="D77" s="34"/>
      <c r="E77" s="35">
        <f>E78</f>
        <v>130</v>
      </c>
      <c r="F77" s="35">
        <f>F78</f>
        <v>108.17999999999999</v>
      </c>
      <c r="G77" s="36">
        <f t="shared" si="17"/>
        <v>0.83215384615384613</v>
      </c>
    </row>
    <row r="78" spans="1:7" ht="25.5">
      <c r="A78" s="37" t="s">
        <v>28</v>
      </c>
      <c r="B78" s="38" t="s">
        <v>114</v>
      </c>
      <c r="C78" s="38" t="s">
        <v>29</v>
      </c>
      <c r="D78" s="39" t="s">
        <v>62</v>
      </c>
      <c r="E78" s="40">
        <f>10+90+30</f>
        <v>130</v>
      </c>
      <c r="F78" s="40">
        <f>7.8+75.88+24.5</f>
        <v>108.17999999999999</v>
      </c>
      <c r="G78" s="41">
        <f t="shared" si="17"/>
        <v>0.83215384615384613</v>
      </c>
    </row>
    <row r="79" spans="1:7">
      <c r="A79" s="32" t="s">
        <v>115</v>
      </c>
      <c r="B79" s="33" t="s">
        <v>116</v>
      </c>
      <c r="C79" s="33"/>
      <c r="D79" s="34"/>
      <c r="E79" s="35">
        <f t="shared" ref="E79" si="18">E80</f>
        <v>1900</v>
      </c>
      <c r="F79" s="35">
        <f>F80</f>
        <v>0</v>
      </c>
      <c r="G79" s="36">
        <f t="shared" si="17"/>
        <v>0</v>
      </c>
    </row>
    <row r="80" spans="1:7" ht="26.25" thickBot="1">
      <c r="A80" s="72" t="s">
        <v>117</v>
      </c>
      <c r="B80" s="62" t="s">
        <v>116</v>
      </c>
      <c r="C80" s="62" t="s">
        <v>118</v>
      </c>
      <c r="D80" s="73" t="s">
        <v>62</v>
      </c>
      <c r="E80" s="54">
        <v>1900</v>
      </c>
      <c r="F80" s="54">
        <v>0</v>
      </c>
      <c r="G80" s="55">
        <f t="shared" si="17"/>
        <v>0</v>
      </c>
    </row>
    <row r="81" spans="1:7">
      <c r="A81" s="42" t="s">
        <v>119</v>
      </c>
      <c r="B81" s="43"/>
      <c r="C81" s="43"/>
      <c r="D81" s="44" t="s">
        <v>54</v>
      </c>
      <c r="E81" s="69">
        <f>E82+E84+E86</f>
        <v>335.42527000000001</v>
      </c>
      <c r="F81" s="69">
        <f>F82+F84+F86</f>
        <v>309.59640000000002</v>
      </c>
      <c r="G81" s="70">
        <f t="shared" si="17"/>
        <v>0.92299664840397988</v>
      </c>
    </row>
    <row r="82" spans="1:7">
      <c r="A82" s="32" t="s">
        <v>120</v>
      </c>
      <c r="B82" s="33" t="s">
        <v>121</v>
      </c>
      <c r="C82" s="33"/>
      <c r="D82" s="34"/>
      <c r="E82" s="35">
        <f>E83</f>
        <v>70</v>
      </c>
      <c r="F82" s="35">
        <f>F83</f>
        <v>44.5</v>
      </c>
      <c r="G82" s="36">
        <f t="shared" si="17"/>
        <v>0.63571428571428568</v>
      </c>
    </row>
    <row r="83" spans="1:7" ht="25.5">
      <c r="A83" s="37" t="s">
        <v>28</v>
      </c>
      <c r="B83" s="38" t="s">
        <v>121</v>
      </c>
      <c r="C83" s="38" t="s">
        <v>29</v>
      </c>
      <c r="D83" s="39" t="s">
        <v>54</v>
      </c>
      <c r="E83" s="50">
        <v>70</v>
      </c>
      <c r="F83" s="50">
        <f>30+14.5</f>
        <v>44.5</v>
      </c>
      <c r="G83" s="51">
        <f t="shared" si="17"/>
        <v>0.63571428571428568</v>
      </c>
    </row>
    <row r="84" spans="1:7" ht="25.5">
      <c r="A84" s="32" t="s">
        <v>122</v>
      </c>
      <c r="B84" s="74" t="s">
        <v>123</v>
      </c>
      <c r="C84" s="74"/>
      <c r="D84" s="75"/>
      <c r="E84" s="76">
        <f>E85</f>
        <v>220</v>
      </c>
      <c r="F84" s="76">
        <f>F85</f>
        <v>219.67113000000001</v>
      </c>
      <c r="G84" s="77">
        <f t="shared" si="17"/>
        <v>0.99850513636363636</v>
      </c>
    </row>
    <row r="85" spans="1:7" ht="38.25">
      <c r="A85" s="47" t="s">
        <v>124</v>
      </c>
      <c r="B85" s="48" t="s">
        <v>123</v>
      </c>
      <c r="C85" s="48" t="s">
        <v>125</v>
      </c>
      <c r="D85" s="49" t="s">
        <v>54</v>
      </c>
      <c r="E85" s="54">
        <v>220</v>
      </c>
      <c r="F85" s="54">
        <v>219.67113000000001</v>
      </c>
      <c r="G85" s="55">
        <f t="shared" si="17"/>
        <v>0.99850513636363636</v>
      </c>
    </row>
    <row r="86" spans="1:7" ht="25.5">
      <c r="A86" s="32" t="s">
        <v>126</v>
      </c>
      <c r="B86" s="33" t="s">
        <v>127</v>
      </c>
      <c r="C86" s="33"/>
      <c r="D86" s="34"/>
      <c r="E86" s="35">
        <f>E87</f>
        <v>45.425269999999998</v>
      </c>
      <c r="F86" s="35">
        <f>F87</f>
        <v>45.425269999999998</v>
      </c>
      <c r="G86" s="36">
        <f t="shared" si="17"/>
        <v>1</v>
      </c>
    </row>
    <row r="87" spans="1:7" ht="39" thickBot="1">
      <c r="A87" s="37" t="s">
        <v>124</v>
      </c>
      <c r="B87" s="38" t="s">
        <v>127</v>
      </c>
      <c r="C87" s="38" t="s">
        <v>125</v>
      </c>
      <c r="D87" s="39" t="s">
        <v>54</v>
      </c>
      <c r="E87" s="40">
        <v>45.425269999999998</v>
      </c>
      <c r="F87" s="40">
        <v>45.425269999999998</v>
      </c>
      <c r="G87" s="41">
        <f t="shared" si="17"/>
        <v>1</v>
      </c>
    </row>
    <row r="88" spans="1:7" ht="15" thickBot="1">
      <c r="A88" s="160" t="s">
        <v>128</v>
      </c>
      <c r="B88" s="161"/>
      <c r="C88" s="161"/>
      <c r="D88" s="161"/>
      <c r="E88" s="78">
        <f>E89+E104</f>
        <v>14767.92283</v>
      </c>
      <c r="F88" s="79">
        <f>F89+F104</f>
        <v>9988.9511399999992</v>
      </c>
      <c r="G88" s="80">
        <f t="shared" si="17"/>
        <v>0.67639513389846173</v>
      </c>
    </row>
    <row r="89" spans="1:7" ht="28.5">
      <c r="A89" s="81" t="s">
        <v>129</v>
      </c>
      <c r="B89" s="82" t="s">
        <v>130</v>
      </c>
      <c r="C89" s="82"/>
      <c r="D89" s="83"/>
      <c r="E89" s="84">
        <f>E90+E95</f>
        <v>10422.959999999999</v>
      </c>
      <c r="F89" s="84">
        <f>F90+F95</f>
        <v>6925.7836099999995</v>
      </c>
      <c r="G89" s="85">
        <f t="shared" si="17"/>
        <v>0.66447377808223385</v>
      </c>
    </row>
    <row r="90" spans="1:7" ht="25.5">
      <c r="A90" s="86" t="s">
        <v>131</v>
      </c>
      <c r="B90" s="87" t="s">
        <v>132</v>
      </c>
      <c r="C90" s="87" t="s">
        <v>22</v>
      </c>
      <c r="D90" s="88"/>
      <c r="E90" s="89">
        <f>E91+E93</f>
        <v>7362.37</v>
      </c>
      <c r="F90" s="89">
        <f>F91+F93</f>
        <v>5078.5446599999996</v>
      </c>
      <c r="G90" s="90">
        <f t="shared" si="17"/>
        <v>0.68979753258801169</v>
      </c>
    </row>
    <row r="91" spans="1:7" ht="25.5">
      <c r="A91" s="91" t="s">
        <v>133</v>
      </c>
      <c r="B91" s="92" t="s">
        <v>134</v>
      </c>
      <c r="C91" s="92" t="s">
        <v>22</v>
      </c>
      <c r="D91" s="93"/>
      <c r="E91" s="94">
        <f>E92</f>
        <v>5931.16</v>
      </c>
      <c r="F91" s="94">
        <f>F92</f>
        <v>4089.2226000000001</v>
      </c>
      <c r="G91" s="95">
        <f t="shared" si="17"/>
        <v>0.68944735936983659</v>
      </c>
    </row>
    <row r="92" spans="1:7" ht="25.5">
      <c r="A92" s="37" t="s">
        <v>135</v>
      </c>
      <c r="B92" s="38" t="s">
        <v>134</v>
      </c>
      <c r="C92" s="38" t="s">
        <v>136</v>
      </c>
      <c r="D92" s="39" t="s">
        <v>14</v>
      </c>
      <c r="E92" s="96">
        <f>4625.46+1305.7</f>
        <v>5931.16</v>
      </c>
      <c r="F92" s="96">
        <f>991.5499+3097.6727</f>
        <v>4089.2226000000001</v>
      </c>
      <c r="G92" s="97">
        <f t="shared" si="17"/>
        <v>0.68944735936983659</v>
      </c>
    </row>
    <row r="93" spans="1:7" ht="25.5">
      <c r="A93" s="91" t="s">
        <v>137</v>
      </c>
      <c r="B93" s="92" t="s">
        <v>138</v>
      </c>
      <c r="C93" s="92" t="s">
        <v>22</v>
      </c>
      <c r="D93" s="93"/>
      <c r="E93" s="94">
        <f>E94</f>
        <v>1431.21</v>
      </c>
      <c r="F93" s="94">
        <f>F94</f>
        <v>989.32205999999996</v>
      </c>
      <c r="G93" s="95">
        <f t="shared" si="17"/>
        <v>0.69124870564068164</v>
      </c>
    </row>
    <row r="94" spans="1:7" ht="25.5">
      <c r="A94" s="37" t="s">
        <v>135</v>
      </c>
      <c r="B94" s="38" t="s">
        <v>138</v>
      </c>
      <c r="C94" s="38" t="s">
        <v>136</v>
      </c>
      <c r="D94" s="39" t="s">
        <v>14</v>
      </c>
      <c r="E94" s="96">
        <f>1112.89+318.32</f>
        <v>1431.21</v>
      </c>
      <c r="F94" s="96">
        <f>785.4427+203.87936</f>
        <v>989.32205999999996</v>
      </c>
      <c r="G94" s="97">
        <f t="shared" si="17"/>
        <v>0.69124870564068164</v>
      </c>
    </row>
    <row r="95" spans="1:7">
      <c r="A95" s="86" t="s">
        <v>139</v>
      </c>
      <c r="B95" s="87" t="s">
        <v>140</v>
      </c>
      <c r="C95" s="87"/>
      <c r="D95" s="88"/>
      <c r="E95" s="89">
        <f>E96+E100+E102</f>
        <v>3060.59</v>
      </c>
      <c r="F95" s="89">
        <f>F96+F100+F102</f>
        <v>1847.2389499999999</v>
      </c>
      <c r="G95" s="90">
        <f t="shared" si="17"/>
        <v>0.60355648747463719</v>
      </c>
    </row>
    <row r="96" spans="1:7" ht="25.5">
      <c r="A96" s="91" t="s">
        <v>141</v>
      </c>
      <c r="B96" s="92" t="s">
        <v>142</v>
      </c>
      <c r="C96" s="92" t="s">
        <v>22</v>
      </c>
      <c r="D96" s="93"/>
      <c r="E96" s="94">
        <f>E97+E99+E98</f>
        <v>2949.59</v>
      </c>
      <c r="F96" s="94">
        <f t="shared" ref="F96" si="19">F97+F99+F98</f>
        <v>1846.2389499999999</v>
      </c>
      <c r="G96" s="95">
        <f t="shared" si="17"/>
        <v>0.6259307056234934</v>
      </c>
    </row>
    <row r="97" spans="1:7" ht="25.5">
      <c r="A97" s="37" t="s">
        <v>135</v>
      </c>
      <c r="B97" s="38" t="s">
        <v>142</v>
      </c>
      <c r="C97" s="38" t="s">
        <v>136</v>
      </c>
      <c r="D97" s="39" t="s">
        <v>14</v>
      </c>
      <c r="E97" s="96">
        <f>1202.32+364.91</f>
        <v>1567.23</v>
      </c>
      <c r="F97" s="96">
        <f>663.37528+186.20516</f>
        <v>849.58043999999995</v>
      </c>
      <c r="G97" s="97">
        <f t="shared" si="17"/>
        <v>0.54209046534331273</v>
      </c>
    </row>
    <row r="98" spans="1:7" ht="38.25">
      <c r="A98" s="37" t="s">
        <v>143</v>
      </c>
      <c r="B98" s="38" t="s">
        <v>144</v>
      </c>
      <c r="C98" s="38" t="s">
        <v>145</v>
      </c>
      <c r="D98" s="39" t="s">
        <v>14</v>
      </c>
      <c r="E98" s="96">
        <v>0.5</v>
      </c>
      <c r="F98" s="96">
        <v>0.22419</v>
      </c>
      <c r="G98" s="97">
        <f t="shared" si="17"/>
        <v>0.44838</v>
      </c>
    </row>
    <row r="99" spans="1:7" ht="25.5">
      <c r="A99" s="37" t="s">
        <v>28</v>
      </c>
      <c r="B99" s="38" t="s">
        <v>142</v>
      </c>
      <c r="C99" s="38" t="s">
        <v>29</v>
      </c>
      <c r="D99" s="39" t="s">
        <v>14</v>
      </c>
      <c r="E99" s="98">
        <f>97.27+7.5+2.5+133.18+64.16+285.2+70.5+3+280.29+431.76+6.5</f>
        <v>1381.86</v>
      </c>
      <c r="F99" s="98">
        <f>6.5+335.91601+224.6578+1.52885+57.65746+178.47031+42.97429+72.96862+1.63913+6.808+67.31385</f>
        <v>996.43432000000018</v>
      </c>
      <c r="G99" s="99">
        <f t="shared" si="17"/>
        <v>0.72108196199325569</v>
      </c>
    </row>
    <row r="100" spans="1:7" ht="25.5">
      <c r="A100" s="91" t="s">
        <v>146</v>
      </c>
      <c r="B100" s="92" t="s">
        <v>147</v>
      </c>
      <c r="C100" s="92" t="s">
        <v>22</v>
      </c>
      <c r="D100" s="93"/>
      <c r="E100" s="94">
        <f>E101</f>
        <v>110</v>
      </c>
      <c r="F100" s="94">
        <f>F101</f>
        <v>0</v>
      </c>
      <c r="G100" s="95">
        <f t="shared" si="17"/>
        <v>0</v>
      </c>
    </row>
    <row r="101" spans="1:7" ht="38.25">
      <c r="A101" s="37" t="s">
        <v>148</v>
      </c>
      <c r="B101" s="38" t="s">
        <v>147</v>
      </c>
      <c r="C101" s="38" t="s">
        <v>125</v>
      </c>
      <c r="D101" s="39" t="s">
        <v>12</v>
      </c>
      <c r="E101" s="98">
        <v>110</v>
      </c>
      <c r="F101" s="98">
        <v>0</v>
      </c>
      <c r="G101" s="99">
        <f t="shared" si="17"/>
        <v>0</v>
      </c>
    </row>
    <row r="102" spans="1:7" ht="38.25">
      <c r="A102" s="91" t="s">
        <v>149</v>
      </c>
      <c r="B102" s="92" t="s">
        <v>150</v>
      </c>
      <c r="C102" s="92" t="s">
        <v>29</v>
      </c>
      <c r="D102" s="93"/>
      <c r="E102" s="94">
        <f>E103</f>
        <v>1</v>
      </c>
      <c r="F102" s="94">
        <f>F103</f>
        <v>1</v>
      </c>
      <c r="G102" s="95">
        <f t="shared" si="17"/>
        <v>1</v>
      </c>
    </row>
    <row r="103" spans="1:7" ht="25.5">
      <c r="A103" s="37" t="s">
        <v>28</v>
      </c>
      <c r="B103" s="38" t="s">
        <v>150</v>
      </c>
      <c r="C103" s="38" t="s">
        <v>29</v>
      </c>
      <c r="D103" s="39" t="s">
        <v>24</v>
      </c>
      <c r="E103" s="98">
        <v>1</v>
      </c>
      <c r="F103" s="98">
        <v>1</v>
      </c>
      <c r="G103" s="99">
        <f t="shared" si="17"/>
        <v>1</v>
      </c>
    </row>
    <row r="104" spans="1:7" ht="15.75">
      <c r="A104" s="100" t="s">
        <v>151</v>
      </c>
      <c r="B104" s="82" t="s">
        <v>152</v>
      </c>
      <c r="C104" s="82" t="s">
        <v>22</v>
      </c>
      <c r="D104" s="83"/>
      <c r="E104" s="101">
        <f>E105</f>
        <v>4344.9628300000004</v>
      </c>
      <c r="F104" s="101">
        <f>F105</f>
        <v>3063.1675299999997</v>
      </c>
      <c r="G104" s="102">
        <f t="shared" si="17"/>
        <v>0.70499280427676281</v>
      </c>
    </row>
    <row r="105" spans="1:7">
      <c r="A105" s="86" t="s">
        <v>153</v>
      </c>
      <c r="B105" s="87" t="s">
        <v>154</v>
      </c>
      <c r="C105" s="87"/>
      <c r="D105" s="88"/>
      <c r="E105" s="89">
        <f>E106+E114+E116+E118+E121+E123+E125+E127+E129+E131+E134+E146+E136+E138+E140+E142+E144</f>
        <v>4344.9628300000004</v>
      </c>
      <c r="F105" s="89">
        <f>F106+F114+F116+F118+F121+F123+F125+F127+F129+F131+F134+F146+F136+F138+F140+F142+F144</f>
        <v>3063.1675299999997</v>
      </c>
      <c r="G105" s="90">
        <f t="shared" si="17"/>
        <v>0.70499280427676281</v>
      </c>
    </row>
    <row r="106" spans="1:7">
      <c r="A106" s="91" t="s">
        <v>155</v>
      </c>
      <c r="B106" s="92" t="s">
        <v>156</v>
      </c>
      <c r="C106" s="92"/>
      <c r="D106" s="93"/>
      <c r="E106" s="94">
        <f>SUM(E107:E113)</f>
        <v>410.51</v>
      </c>
      <c r="F106" s="94">
        <f>SUM(F107:F113)</f>
        <v>334.46000000000004</v>
      </c>
      <c r="G106" s="95">
        <f t="shared" si="17"/>
        <v>0.81474263720737627</v>
      </c>
    </row>
    <row r="107" spans="1:7">
      <c r="A107" s="103" t="s">
        <v>157</v>
      </c>
      <c r="B107" s="38" t="s">
        <v>158</v>
      </c>
      <c r="C107" s="38" t="s">
        <v>159</v>
      </c>
      <c r="D107" s="104" t="s">
        <v>24</v>
      </c>
      <c r="E107" s="98">
        <v>112.7</v>
      </c>
      <c r="F107" s="98">
        <v>84.52</v>
      </c>
      <c r="G107" s="99">
        <f t="shared" si="17"/>
        <v>0.74995563442768409</v>
      </c>
    </row>
    <row r="108" spans="1:7" ht="25.5">
      <c r="A108" s="105" t="s">
        <v>160</v>
      </c>
      <c r="B108" s="38" t="s">
        <v>161</v>
      </c>
      <c r="C108" s="38" t="s">
        <v>159</v>
      </c>
      <c r="D108" s="39" t="s">
        <v>24</v>
      </c>
      <c r="E108" s="98">
        <v>47.2</v>
      </c>
      <c r="F108" s="98">
        <v>35.4</v>
      </c>
      <c r="G108" s="99">
        <f t="shared" ref="G108:G124" si="20">F108/E108</f>
        <v>0.74999999999999989</v>
      </c>
    </row>
    <row r="109" spans="1:7">
      <c r="A109" s="105" t="s">
        <v>162</v>
      </c>
      <c r="B109" s="38" t="s">
        <v>163</v>
      </c>
      <c r="C109" s="38" t="s">
        <v>159</v>
      </c>
      <c r="D109" s="39" t="s">
        <v>24</v>
      </c>
      <c r="E109" s="98">
        <v>8.6999999999999993</v>
      </c>
      <c r="F109" s="98">
        <v>6.52</v>
      </c>
      <c r="G109" s="99">
        <f t="shared" si="20"/>
        <v>0.74942528735632186</v>
      </c>
    </row>
    <row r="110" spans="1:7" ht="25.5">
      <c r="A110" s="105" t="s">
        <v>164</v>
      </c>
      <c r="B110" s="38" t="s">
        <v>165</v>
      </c>
      <c r="C110" s="38" t="s">
        <v>159</v>
      </c>
      <c r="D110" s="39" t="s">
        <v>24</v>
      </c>
      <c r="E110" s="98">
        <v>33.880000000000003</v>
      </c>
      <c r="F110" s="98">
        <v>25.41</v>
      </c>
      <c r="G110" s="99">
        <f t="shared" si="20"/>
        <v>0.75</v>
      </c>
    </row>
    <row r="111" spans="1:7" ht="25.5">
      <c r="A111" s="105" t="s">
        <v>166</v>
      </c>
      <c r="B111" s="38" t="s">
        <v>167</v>
      </c>
      <c r="C111" s="38" t="s">
        <v>159</v>
      </c>
      <c r="D111" s="39" t="s">
        <v>24</v>
      </c>
      <c r="E111" s="98">
        <v>42.87</v>
      </c>
      <c r="F111" s="98">
        <v>42.87</v>
      </c>
      <c r="G111" s="99">
        <f t="shared" si="20"/>
        <v>1</v>
      </c>
    </row>
    <row r="112" spans="1:7" ht="25.5">
      <c r="A112" s="105" t="s">
        <v>168</v>
      </c>
      <c r="B112" s="38" t="s">
        <v>169</v>
      </c>
      <c r="C112" s="38" t="s">
        <v>159</v>
      </c>
      <c r="D112" s="39" t="s">
        <v>24</v>
      </c>
      <c r="E112" s="98">
        <v>63.5</v>
      </c>
      <c r="F112" s="98">
        <v>63.5</v>
      </c>
      <c r="G112" s="99">
        <f t="shared" si="20"/>
        <v>1</v>
      </c>
    </row>
    <row r="113" spans="1:7" ht="25.5">
      <c r="A113" s="105" t="s">
        <v>170</v>
      </c>
      <c r="B113" s="38" t="s">
        <v>171</v>
      </c>
      <c r="C113" s="38" t="s">
        <v>159</v>
      </c>
      <c r="D113" s="39" t="s">
        <v>24</v>
      </c>
      <c r="E113" s="98">
        <v>101.66</v>
      </c>
      <c r="F113" s="98">
        <v>76.239999999999995</v>
      </c>
      <c r="G113" s="99">
        <f t="shared" si="20"/>
        <v>0.74995081644698014</v>
      </c>
    </row>
    <row r="114" spans="1:7">
      <c r="A114" s="91" t="s">
        <v>172</v>
      </c>
      <c r="B114" s="92" t="s">
        <v>173</v>
      </c>
      <c r="C114" s="92" t="s">
        <v>22</v>
      </c>
      <c r="D114" s="93"/>
      <c r="E114" s="94">
        <f>E115</f>
        <v>100</v>
      </c>
      <c r="F114" s="94">
        <f>F115</f>
        <v>0</v>
      </c>
      <c r="G114" s="95">
        <f t="shared" si="20"/>
        <v>0</v>
      </c>
    </row>
    <row r="115" spans="1:7">
      <c r="A115" s="37" t="s">
        <v>174</v>
      </c>
      <c r="B115" s="38" t="s">
        <v>173</v>
      </c>
      <c r="C115" s="38" t="s">
        <v>175</v>
      </c>
      <c r="D115" s="39" t="s">
        <v>20</v>
      </c>
      <c r="E115" s="98">
        <v>100</v>
      </c>
      <c r="F115" s="98">
        <v>0</v>
      </c>
      <c r="G115" s="99">
        <f t="shared" si="20"/>
        <v>0</v>
      </c>
    </row>
    <row r="116" spans="1:7" ht="38.25">
      <c r="A116" s="91" t="s">
        <v>176</v>
      </c>
      <c r="B116" s="92" t="s">
        <v>177</v>
      </c>
      <c r="C116" s="92" t="s">
        <v>22</v>
      </c>
      <c r="D116" s="93"/>
      <c r="E116" s="94">
        <f>E117</f>
        <v>295</v>
      </c>
      <c r="F116" s="94">
        <f>F117</f>
        <v>110</v>
      </c>
      <c r="G116" s="95">
        <f t="shared" si="20"/>
        <v>0.3728813559322034</v>
      </c>
    </row>
    <row r="117" spans="1:7" ht="25.5">
      <c r="A117" s="37" t="s">
        <v>37</v>
      </c>
      <c r="B117" s="38" t="s">
        <v>177</v>
      </c>
      <c r="C117" s="38" t="s">
        <v>29</v>
      </c>
      <c r="D117" s="39" t="s">
        <v>24</v>
      </c>
      <c r="E117" s="96">
        <f>145+150</f>
        <v>295</v>
      </c>
      <c r="F117" s="96">
        <v>110</v>
      </c>
      <c r="G117" s="97">
        <f t="shared" si="20"/>
        <v>0.3728813559322034</v>
      </c>
    </row>
    <row r="118" spans="1:7" ht="25.5">
      <c r="A118" s="91" t="s">
        <v>178</v>
      </c>
      <c r="B118" s="92" t="s">
        <v>179</v>
      </c>
      <c r="C118" s="92" t="s">
        <v>22</v>
      </c>
      <c r="D118" s="93"/>
      <c r="E118" s="94">
        <f>E119+E120</f>
        <v>532.20000000000005</v>
      </c>
      <c r="F118" s="94">
        <f>F119+F120</f>
        <v>390.34348999999997</v>
      </c>
      <c r="G118" s="95">
        <f t="shared" si="20"/>
        <v>0.73345263059000365</v>
      </c>
    </row>
    <row r="119" spans="1:7" ht="25.5">
      <c r="A119" s="37" t="s">
        <v>37</v>
      </c>
      <c r="B119" s="38" t="s">
        <v>180</v>
      </c>
      <c r="C119" s="38" t="s">
        <v>29</v>
      </c>
      <c r="D119" s="39" t="s">
        <v>24</v>
      </c>
      <c r="E119" s="96">
        <f>22.8+412.31+21.99</f>
        <v>457.1</v>
      </c>
      <c r="F119" s="96">
        <f>15.8+282.30222+21.99</f>
        <v>320.09222</v>
      </c>
      <c r="G119" s="97">
        <f t="shared" si="20"/>
        <v>0.70026738131699839</v>
      </c>
    </row>
    <row r="120" spans="1:7">
      <c r="A120" s="37" t="s">
        <v>181</v>
      </c>
      <c r="B120" s="38" t="s">
        <v>180</v>
      </c>
      <c r="C120" s="38" t="s">
        <v>182</v>
      </c>
      <c r="D120" s="39" t="s">
        <v>24</v>
      </c>
      <c r="E120" s="96">
        <f>25.1+50</f>
        <v>75.099999999999994</v>
      </c>
      <c r="F120" s="96">
        <v>70.251270000000005</v>
      </c>
      <c r="G120" s="97">
        <f t="shared" si="20"/>
        <v>0.93543635153129179</v>
      </c>
    </row>
    <row r="121" spans="1:7" ht="25.5">
      <c r="A121" s="106" t="s">
        <v>183</v>
      </c>
      <c r="B121" s="107" t="s">
        <v>184</v>
      </c>
      <c r="C121" s="107"/>
      <c r="D121" s="108"/>
      <c r="E121" s="109">
        <f>E122</f>
        <v>59.76</v>
      </c>
      <c r="F121" s="109">
        <f>F122</f>
        <v>0</v>
      </c>
      <c r="G121" s="110">
        <f t="shared" si="20"/>
        <v>0</v>
      </c>
    </row>
    <row r="122" spans="1:7" ht="25.5">
      <c r="A122" s="37" t="s">
        <v>28</v>
      </c>
      <c r="B122" s="38" t="s">
        <v>184</v>
      </c>
      <c r="C122" s="38" t="s">
        <v>29</v>
      </c>
      <c r="D122" s="39" t="s">
        <v>24</v>
      </c>
      <c r="E122" s="96">
        <v>59.76</v>
      </c>
      <c r="F122" s="96">
        <v>0</v>
      </c>
      <c r="G122" s="97">
        <f t="shared" si="20"/>
        <v>0</v>
      </c>
    </row>
    <row r="123" spans="1:7" ht="25.5">
      <c r="A123" s="91" t="s">
        <v>185</v>
      </c>
      <c r="B123" s="92" t="s">
        <v>186</v>
      </c>
      <c r="C123" s="92" t="s">
        <v>22</v>
      </c>
      <c r="D123" s="93"/>
      <c r="E123" s="94">
        <f>E124</f>
        <v>1023.52</v>
      </c>
      <c r="F123" s="94">
        <f>F124</f>
        <v>681.28</v>
      </c>
      <c r="G123" s="95">
        <f t="shared" si="20"/>
        <v>0.66562451148976076</v>
      </c>
    </row>
    <row r="124" spans="1:7">
      <c r="A124" s="37" t="s">
        <v>187</v>
      </c>
      <c r="B124" s="38" t="s">
        <v>186</v>
      </c>
      <c r="C124" s="38" t="s">
        <v>188</v>
      </c>
      <c r="D124" s="39" t="s">
        <v>58</v>
      </c>
      <c r="E124" s="96">
        <v>1023.52</v>
      </c>
      <c r="F124" s="96">
        <v>681.28</v>
      </c>
      <c r="G124" s="97">
        <f t="shared" si="20"/>
        <v>0.66562451148976076</v>
      </c>
    </row>
    <row r="125" spans="1:7" ht="25.5">
      <c r="A125" s="91" t="s">
        <v>189</v>
      </c>
      <c r="B125" s="92" t="s">
        <v>190</v>
      </c>
      <c r="C125" s="92" t="s">
        <v>22</v>
      </c>
      <c r="D125" s="93"/>
      <c r="E125" s="94">
        <f>E126</f>
        <v>0</v>
      </c>
      <c r="F125" s="94">
        <f>F126</f>
        <v>0</v>
      </c>
      <c r="G125" s="95"/>
    </row>
    <row r="126" spans="1:7" ht="25.5">
      <c r="A126" s="37" t="s">
        <v>37</v>
      </c>
      <c r="B126" s="38" t="s">
        <v>190</v>
      </c>
      <c r="C126" s="38" t="s">
        <v>29</v>
      </c>
      <c r="D126" s="39" t="s">
        <v>18</v>
      </c>
      <c r="E126" s="96">
        <v>0</v>
      </c>
      <c r="F126" s="96">
        <v>0</v>
      </c>
      <c r="G126" s="97"/>
    </row>
    <row r="127" spans="1:7" ht="38.25">
      <c r="A127" s="106" t="s">
        <v>191</v>
      </c>
      <c r="B127" s="107" t="s">
        <v>192</v>
      </c>
      <c r="C127" s="107"/>
      <c r="D127" s="108"/>
      <c r="E127" s="109">
        <f>E128</f>
        <v>112</v>
      </c>
      <c r="F127" s="109">
        <f>F128</f>
        <v>112</v>
      </c>
      <c r="G127" s="110">
        <f t="shared" ref="G127:G150" si="21">F127/E127</f>
        <v>1</v>
      </c>
    </row>
    <row r="128" spans="1:7" ht="25.5">
      <c r="A128" s="37" t="s">
        <v>28</v>
      </c>
      <c r="B128" s="38" t="s">
        <v>192</v>
      </c>
      <c r="C128" s="38" t="s">
        <v>29</v>
      </c>
      <c r="D128" s="39" t="s">
        <v>24</v>
      </c>
      <c r="E128" s="96">
        <v>112</v>
      </c>
      <c r="F128" s="96">
        <v>112</v>
      </c>
      <c r="G128" s="97">
        <f t="shared" si="21"/>
        <v>1</v>
      </c>
    </row>
    <row r="129" spans="1:7" ht="38.25">
      <c r="A129" s="106" t="s">
        <v>193</v>
      </c>
      <c r="B129" s="107" t="s">
        <v>194</v>
      </c>
      <c r="C129" s="107"/>
      <c r="D129" s="108"/>
      <c r="E129" s="109">
        <f>E130</f>
        <v>50</v>
      </c>
      <c r="F129" s="109">
        <f>F130</f>
        <v>41.23471</v>
      </c>
      <c r="G129" s="110">
        <f t="shared" si="21"/>
        <v>0.82469420000000004</v>
      </c>
    </row>
    <row r="130" spans="1:7" ht="25.5">
      <c r="A130" s="37" t="s">
        <v>28</v>
      </c>
      <c r="B130" s="38" t="s">
        <v>194</v>
      </c>
      <c r="C130" s="38" t="s">
        <v>29</v>
      </c>
      <c r="D130" s="39" t="s">
        <v>24</v>
      </c>
      <c r="E130" s="96">
        <v>50</v>
      </c>
      <c r="F130" s="96">
        <v>41.23471</v>
      </c>
      <c r="G130" s="97">
        <f t="shared" si="21"/>
        <v>0.82469420000000004</v>
      </c>
    </row>
    <row r="131" spans="1:7" ht="25.5">
      <c r="A131" s="91" t="s">
        <v>195</v>
      </c>
      <c r="B131" s="92" t="s">
        <v>196</v>
      </c>
      <c r="C131" s="92"/>
      <c r="D131" s="93"/>
      <c r="E131" s="94">
        <f>E132+E133</f>
        <v>275.51</v>
      </c>
      <c r="F131" s="94">
        <f>F132+F133</f>
        <v>235.61981999999998</v>
      </c>
      <c r="G131" s="95">
        <f t="shared" si="21"/>
        <v>0.85521331349134322</v>
      </c>
    </row>
    <row r="132" spans="1:7" ht="25.5">
      <c r="A132" s="37" t="s">
        <v>135</v>
      </c>
      <c r="B132" s="38" t="s">
        <v>197</v>
      </c>
      <c r="C132" s="38" t="s">
        <v>136</v>
      </c>
      <c r="D132" s="39" t="s">
        <v>27</v>
      </c>
      <c r="E132" s="96">
        <f>200.29304+56.76696</f>
        <v>257.06</v>
      </c>
      <c r="F132" s="96">
        <f>178.71765+54.44642</f>
        <v>233.16406999999998</v>
      </c>
      <c r="G132" s="97">
        <f t="shared" si="21"/>
        <v>0.90704143001633852</v>
      </c>
    </row>
    <row r="133" spans="1:7" ht="25.5">
      <c r="A133" s="37" t="s">
        <v>37</v>
      </c>
      <c r="B133" s="38" t="s">
        <v>197</v>
      </c>
      <c r="C133" s="38" t="s">
        <v>29</v>
      </c>
      <c r="D133" s="39" t="s">
        <v>27</v>
      </c>
      <c r="E133" s="96">
        <f>9.55+0.5+4.8+3.6</f>
        <v>18.450000000000003</v>
      </c>
      <c r="F133" s="96">
        <f>2.35+0.10575</f>
        <v>2.4557500000000001</v>
      </c>
      <c r="G133" s="97">
        <f t="shared" si="21"/>
        <v>0.13310298102981027</v>
      </c>
    </row>
    <row r="134" spans="1:7" ht="63.75">
      <c r="A134" s="91" t="s">
        <v>198</v>
      </c>
      <c r="B134" s="92" t="s">
        <v>199</v>
      </c>
      <c r="C134" s="92" t="s">
        <v>22</v>
      </c>
      <c r="D134" s="93"/>
      <c r="E134" s="94">
        <f>E135</f>
        <v>482.34</v>
      </c>
      <c r="F134" s="94">
        <f>F135</f>
        <v>482.34</v>
      </c>
      <c r="G134" s="95">
        <f t="shared" si="21"/>
        <v>1</v>
      </c>
    </row>
    <row r="135" spans="1:7" ht="25.5">
      <c r="A135" s="37" t="s">
        <v>37</v>
      </c>
      <c r="B135" s="38" t="s">
        <v>199</v>
      </c>
      <c r="C135" s="38" t="s">
        <v>29</v>
      </c>
      <c r="D135" s="39" t="s">
        <v>43</v>
      </c>
      <c r="E135" s="96">
        <v>482.34</v>
      </c>
      <c r="F135" s="96">
        <v>482.34</v>
      </c>
      <c r="G135" s="97">
        <f t="shared" si="21"/>
        <v>1</v>
      </c>
    </row>
    <row r="136" spans="1:7" ht="25.5">
      <c r="A136" s="111" t="s">
        <v>200</v>
      </c>
      <c r="B136" s="92" t="s">
        <v>201</v>
      </c>
      <c r="C136" s="92" t="s">
        <v>22</v>
      </c>
      <c r="D136" s="93"/>
      <c r="E136" s="94">
        <f>E137</f>
        <v>250</v>
      </c>
      <c r="F136" s="94">
        <f>F137</f>
        <v>230</v>
      </c>
      <c r="G136" s="95">
        <f t="shared" si="21"/>
        <v>0.92</v>
      </c>
    </row>
    <row r="137" spans="1:7" ht="25.5">
      <c r="A137" s="37" t="s">
        <v>37</v>
      </c>
      <c r="B137" s="38" t="s">
        <v>201</v>
      </c>
      <c r="C137" s="38" t="s">
        <v>29</v>
      </c>
      <c r="D137" s="39" t="s">
        <v>51</v>
      </c>
      <c r="E137" s="96">
        <f>30+220</f>
        <v>250</v>
      </c>
      <c r="F137" s="96">
        <v>230</v>
      </c>
      <c r="G137" s="97">
        <f t="shared" si="21"/>
        <v>0.92</v>
      </c>
    </row>
    <row r="138" spans="1:7">
      <c r="A138" s="91" t="s">
        <v>202</v>
      </c>
      <c r="B138" s="92" t="s">
        <v>203</v>
      </c>
      <c r="C138" s="92" t="s">
        <v>22</v>
      </c>
      <c r="D138" s="93"/>
      <c r="E138" s="94">
        <f>E139</f>
        <v>10</v>
      </c>
      <c r="F138" s="94">
        <f>F139</f>
        <v>0</v>
      </c>
      <c r="G138" s="95">
        <f t="shared" si="21"/>
        <v>0</v>
      </c>
    </row>
    <row r="139" spans="1:7" ht="25.5">
      <c r="A139" s="37" t="s">
        <v>37</v>
      </c>
      <c r="B139" s="38" t="s">
        <v>203</v>
      </c>
      <c r="C139" s="38" t="s">
        <v>29</v>
      </c>
      <c r="D139" s="39" t="s">
        <v>38</v>
      </c>
      <c r="E139" s="96">
        <v>10</v>
      </c>
      <c r="F139" s="96">
        <v>0</v>
      </c>
      <c r="G139" s="97">
        <f t="shared" si="21"/>
        <v>0</v>
      </c>
    </row>
    <row r="140" spans="1:7" ht="25.5">
      <c r="A140" s="91" t="s">
        <v>204</v>
      </c>
      <c r="B140" s="92" t="s">
        <v>205</v>
      </c>
      <c r="C140" s="92" t="s">
        <v>22</v>
      </c>
      <c r="D140" s="93"/>
      <c r="E140" s="94">
        <f>E141</f>
        <v>576.1</v>
      </c>
      <c r="F140" s="94">
        <f>F141</f>
        <v>277.96668</v>
      </c>
      <c r="G140" s="95">
        <f t="shared" si="21"/>
        <v>0.4824972747786842</v>
      </c>
    </row>
    <row r="141" spans="1:7" ht="25.5">
      <c r="A141" s="37" t="s">
        <v>37</v>
      </c>
      <c r="B141" s="38" t="s">
        <v>205</v>
      </c>
      <c r="C141" s="38" t="s">
        <v>29</v>
      </c>
      <c r="D141" s="39" t="s">
        <v>24</v>
      </c>
      <c r="E141" s="96">
        <f>41.1+535</f>
        <v>576.1</v>
      </c>
      <c r="F141" s="96">
        <f>29.5+248.46668</f>
        <v>277.96668</v>
      </c>
      <c r="G141" s="97">
        <f t="shared" si="21"/>
        <v>0.4824972747786842</v>
      </c>
    </row>
    <row r="142" spans="1:7" ht="38.25">
      <c r="A142" s="91" t="s">
        <v>206</v>
      </c>
      <c r="B142" s="92" t="s">
        <v>207</v>
      </c>
      <c r="C142" s="92" t="s">
        <v>22</v>
      </c>
      <c r="D142" s="93"/>
      <c r="E142" s="94">
        <f>E143</f>
        <v>10</v>
      </c>
      <c r="F142" s="94">
        <f>F143</f>
        <v>10</v>
      </c>
      <c r="G142" s="95">
        <f t="shared" si="21"/>
        <v>1</v>
      </c>
    </row>
    <row r="143" spans="1:7" ht="25.5">
      <c r="A143" s="37" t="s">
        <v>37</v>
      </c>
      <c r="B143" s="38" t="s">
        <v>207</v>
      </c>
      <c r="C143" s="38" t="s">
        <v>29</v>
      </c>
      <c r="D143" s="39" t="s">
        <v>41</v>
      </c>
      <c r="E143" s="96">
        <v>10</v>
      </c>
      <c r="F143" s="96">
        <v>10</v>
      </c>
      <c r="G143" s="97">
        <f t="shared" si="21"/>
        <v>1</v>
      </c>
    </row>
    <row r="144" spans="1:7">
      <c r="A144" s="91" t="s">
        <v>208</v>
      </c>
      <c r="B144" s="92" t="s">
        <v>209</v>
      </c>
      <c r="C144" s="92" t="s">
        <v>22</v>
      </c>
      <c r="D144" s="93"/>
      <c r="E144" s="94">
        <f>E145</f>
        <v>53.6</v>
      </c>
      <c r="F144" s="94">
        <f>F145</f>
        <v>53.5</v>
      </c>
      <c r="G144" s="95">
        <f t="shared" si="21"/>
        <v>0.99813432835820892</v>
      </c>
    </row>
    <row r="145" spans="1:7" ht="25.5">
      <c r="A145" s="47" t="s">
        <v>37</v>
      </c>
      <c r="B145" s="48" t="s">
        <v>209</v>
      </c>
      <c r="C145" s="48" t="s">
        <v>29</v>
      </c>
      <c r="D145" s="49" t="s">
        <v>24</v>
      </c>
      <c r="E145" s="112">
        <v>53.6</v>
      </c>
      <c r="F145" s="112">
        <v>53.5</v>
      </c>
      <c r="G145" s="113">
        <f t="shared" si="21"/>
        <v>0.99813432835820892</v>
      </c>
    </row>
    <row r="146" spans="1:7" ht="38.25">
      <c r="A146" s="91" t="s">
        <v>210</v>
      </c>
      <c r="B146" s="92" t="s">
        <v>211</v>
      </c>
      <c r="C146" s="92" t="s">
        <v>22</v>
      </c>
      <c r="D146" s="93"/>
      <c r="E146" s="94">
        <f>E147</f>
        <v>104.42283</v>
      </c>
      <c r="F146" s="94">
        <f>F147</f>
        <v>104.42283</v>
      </c>
      <c r="G146" s="95">
        <f t="shared" si="21"/>
        <v>1</v>
      </c>
    </row>
    <row r="147" spans="1:7" ht="26.25" thickBot="1">
      <c r="A147" s="37" t="s">
        <v>37</v>
      </c>
      <c r="B147" s="38" t="s">
        <v>211</v>
      </c>
      <c r="C147" s="38" t="s">
        <v>29</v>
      </c>
      <c r="D147" s="39" t="s">
        <v>43</v>
      </c>
      <c r="E147" s="64">
        <f>104.42283</f>
        <v>104.42283</v>
      </c>
      <c r="F147" s="64">
        <f>104.42283</f>
        <v>104.42283</v>
      </c>
      <c r="G147" s="65">
        <f t="shared" si="21"/>
        <v>1</v>
      </c>
    </row>
    <row r="148" spans="1:7" ht="16.5" thickBot="1">
      <c r="A148" s="162" t="s">
        <v>212</v>
      </c>
      <c r="B148" s="163"/>
      <c r="C148" s="163"/>
      <c r="D148" s="163"/>
      <c r="E148" s="114">
        <f>E150+E165</f>
        <v>14915.277700000001</v>
      </c>
      <c r="F148" s="114">
        <f>F150+F165</f>
        <v>11533.37</v>
      </c>
      <c r="G148" s="115">
        <f t="shared" si="21"/>
        <v>0.77325881770206673</v>
      </c>
    </row>
    <row r="149" spans="1:7" ht="16.5" thickBot="1">
      <c r="A149" s="13" t="s">
        <v>13</v>
      </c>
      <c r="B149" s="14">
        <v>70</v>
      </c>
      <c r="C149" s="15"/>
      <c r="D149" s="16"/>
      <c r="E149" s="116">
        <f>E150+E165</f>
        <v>14915.277700000001</v>
      </c>
      <c r="F149" s="117">
        <f>F150+F165</f>
        <v>11533.37</v>
      </c>
      <c r="G149" s="118">
        <f t="shared" si="21"/>
        <v>0.77325881770206673</v>
      </c>
    </row>
    <row r="150" spans="1:7" ht="14.25">
      <c r="A150" s="25" t="s">
        <v>103</v>
      </c>
      <c r="B150" s="140" t="s">
        <v>104</v>
      </c>
      <c r="C150" s="152"/>
      <c r="D150" s="150"/>
      <c r="E150" s="146">
        <f>E152</f>
        <v>13631.277700000001</v>
      </c>
      <c r="F150" s="146">
        <f>F152</f>
        <v>10469.720000000001</v>
      </c>
      <c r="G150" s="148">
        <f t="shared" si="21"/>
        <v>0.76806593119293587</v>
      </c>
    </row>
    <row r="151" spans="1:7" ht="39" thickBot="1">
      <c r="A151" s="26" t="s">
        <v>105</v>
      </c>
      <c r="B151" s="141"/>
      <c r="C151" s="153"/>
      <c r="D151" s="151"/>
      <c r="E151" s="147"/>
      <c r="F151" s="147"/>
      <c r="G151" s="149"/>
    </row>
    <row r="152" spans="1:7">
      <c r="A152" s="66" t="s">
        <v>106</v>
      </c>
      <c r="B152" s="67"/>
      <c r="C152" s="28" t="s">
        <v>22</v>
      </c>
      <c r="D152" s="29" t="s">
        <v>56</v>
      </c>
      <c r="E152" s="69">
        <f>E153+E156+E159+E162</f>
        <v>13631.277700000001</v>
      </c>
      <c r="F152" s="119">
        <f>F153+F156+F159+F162</f>
        <v>10469.720000000001</v>
      </c>
      <c r="G152" s="120">
        <f t="shared" ref="G152:G165" si="22">F152/E152</f>
        <v>0.76806593119293587</v>
      </c>
    </row>
    <row r="153" spans="1:7" ht="25.5">
      <c r="A153" s="32" t="s">
        <v>213</v>
      </c>
      <c r="B153" s="33" t="s">
        <v>214</v>
      </c>
      <c r="C153" s="33"/>
      <c r="D153" s="34"/>
      <c r="E153" s="76">
        <f>E154+E155</f>
        <v>8872.8499999999985</v>
      </c>
      <c r="F153" s="76">
        <f>F154+F155</f>
        <v>6144.78</v>
      </c>
      <c r="G153" s="77">
        <f t="shared" si="22"/>
        <v>0.69253734707562964</v>
      </c>
    </row>
    <row r="154" spans="1:7" ht="51">
      <c r="A154" s="37" t="s">
        <v>215</v>
      </c>
      <c r="B154" s="38" t="s">
        <v>214</v>
      </c>
      <c r="C154" s="38" t="s">
        <v>216</v>
      </c>
      <c r="D154" s="39" t="s">
        <v>56</v>
      </c>
      <c r="E154" s="40">
        <v>8852.9599999999991</v>
      </c>
      <c r="F154" s="40">
        <f>6144.78</f>
        <v>6144.78</v>
      </c>
      <c r="G154" s="41">
        <f t="shared" si="22"/>
        <v>0.6940932750176213</v>
      </c>
    </row>
    <row r="155" spans="1:7">
      <c r="A155" s="47" t="s">
        <v>217</v>
      </c>
      <c r="B155" s="38" t="s">
        <v>214</v>
      </c>
      <c r="C155" s="38" t="s">
        <v>218</v>
      </c>
      <c r="D155" s="39" t="s">
        <v>56</v>
      </c>
      <c r="E155" s="40">
        <v>19.89</v>
      </c>
      <c r="F155" s="40">
        <v>0</v>
      </c>
      <c r="G155" s="41">
        <f t="shared" si="22"/>
        <v>0</v>
      </c>
    </row>
    <row r="156" spans="1:7" ht="25.5">
      <c r="A156" s="32" t="s">
        <v>219</v>
      </c>
      <c r="B156" s="33" t="s">
        <v>220</v>
      </c>
      <c r="C156" s="33"/>
      <c r="D156" s="34"/>
      <c r="E156" s="35">
        <f>E157+E158</f>
        <v>723.54</v>
      </c>
      <c r="F156" s="35">
        <f>F157+F158</f>
        <v>570.74</v>
      </c>
      <c r="G156" s="36">
        <f t="shared" si="22"/>
        <v>0.78881609862619906</v>
      </c>
    </row>
    <row r="157" spans="1:7" ht="51">
      <c r="A157" s="37" t="s">
        <v>215</v>
      </c>
      <c r="B157" s="38" t="s">
        <v>220</v>
      </c>
      <c r="C157" s="38" t="s">
        <v>216</v>
      </c>
      <c r="D157" s="39" t="s">
        <v>56</v>
      </c>
      <c r="E157" s="40">
        <v>647.65</v>
      </c>
      <c r="F157" s="40">
        <v>508.16</v>
      </c>
      <c r="G157" s="41">
        <f t="shared" si="22"/>
        <v>0.7846213232455802</v>
      </c>
    </row>
    <row r="158" spans="1:7">
      <c r="A158" s="47" t="s">
        <v>217</v>
      </c>
      <c r="B158" s="38" t="s">
        <v>220</v>
      </c>
      <c r="C158" s="38" t="s">
        <v>218</v>
      </c>
      <c r="D158" s="39" t="s">
        <v>56</v>
      </c>
      <c r="E158" s="40">
        <v>75.89</v>
      </c>
      <c r="F158" s="40">
        <v>62.58</v>
      </c>
      <c r="G158" s="41">
        <f t="shared" si="22"/>
        <v>0.82461457372512847</v>
      </c>
    </row>
    <row r="159" spans="1:7">
      <c r="A159" s="32" t="s">
        <v>221</v>
      </c>
      <c r="B159" s="33"/>
      <c r="C159" s="33"/>
      <c r="D159" s="34"/>
      <c r="E159" s="35">
        <f>E161+E160</f>
        <v>3049.2876999999999</v>
      </c>
      <c r="F159" s="35">
        <f>F161+F160</f>
        <v>3015</v>
      </c>
      <c r="G159" s="36">
        <f t="shared" si="22"/>
        <v>0.98875550509714127</v>
      </c>
    </row>
    <row r="160" spans="1:7">
      <c r="A160" s="37" t="s">
        <v>217</v>
      </c>
      <c r="B160" s="38" t="s">
        <v>222</v>
      </c>
      <c r="C160" s="38" t="s">
        <v>218</v>
      </c>
      <c r="D160" s="39" t="s">
        <v>56</v>
      </c>
      <c r="E160" s="40">
        <f>184.2877</f>
        <v>184.2877</v>
      </c>
      <c r="F160" s="40">
        <v>150</v>
      </c>
      <c r="G160" s="41">
        <f t="shared" si="22"/>
        <v>0.81394471796001577</v>
      </c>
    </row>
    <row r="161" spans="1:7">
      <c r="A161" s="121" t="s">
        <v>217</v>
      </c>
      <c r="B161" s="122" t="s">
        <v>223</v>
      </c>
      <c r="C161" s="122" t="s">
        <v>218</v>
      </c>
      <c r="D161" s="123" t="s">
        <v>56</v>
      </c>
      <c r="E161" s="124">
        <f>2090+775</f>
        <v>2865</v>
      </c>
      <c r="F161" s="124">
        <f>2090+775</f>
        <v>2865</v>
      </c>
      <c r="G161" s="125">
        <f t="shared" si="22"/>
        <v>1</v>
      </c>
    </row>
    <row r="162" spans="1:7" ht="25.5">
      <c r="A162" s="57" t="s">
        <v>224</v>
      </c>
      <c r="B162" s="33" t="s">
        <v>225</v>
      </c>
      <c r="C162" s="33"/>
      <c r="D162" s="34"/>
      <c r="E162" s="35">
        <f>E163+E164</f>
        <v>985.6</v>
      </c>
      <c r="F162" s="59">
        <f>F163+F164</f>
        <v>739.19999999999993</v>
      </c>
      <c r="G162" s="60">
        <f t="shared" si="22"/>
        <v>0.74999999999999989</v>
      </c>
    </row>
    <row r="163" spans="1:7" ht="25.5">
      <c r="A163" s="61" t="s">
        <v>226</v>
      </c>
      <c r="B163" s="38" t="s">
        <v>225</v>
      </c>
      <c r="C163" s="38" t="s">
        <v>216</v>
      </c>
      <c r="D163" s="39" t="s">
        <v>56</v>
      </c>
      <c r="E163" s="50">
        <v>76.688000000000002</v>
      </c>
      <c r="F163" s="96">
        <v>57.515999999999998</v>
      </c>
      <c r="G163" s="97">
        <f t="shared" si="22"/>
        <v>0.75</v>
      </c>
    </row>
    <row r="164" spans="1:7" ht="26.25" thickBot="1">
      <c r="A164" s="61" t="s">
        <v>227</v>
      </c>
      <c r="B164" s="38" t="s">
        <v>225</v>
      </c>
      <c r="C164" s="38" t="s">
        <v>216</v>
      </c>
      <c r="D164" s="39" t="s">
        <v>56</v>
      </c>
      <c r="E164" s="126">
        <v>908.91200000000003</v>
      </c>
      <c r="F164" s="112">
        <v>681.68399999999997</v>
      </c>
      <c r="G164" s="113">
        <f t="shared" si="22"/>
        <v>0.74999999999999989</v>
      </c>
    </row>
    <row r="165" spans="1:7" ht="14.25">
      <c r="A165" s="25" t="s">
        <v>109</v>
      </c>
      <c r="B165" s="156" t="s">
        <v>110</v>
      </c>
      <c r="C165" s="152"/>
      <c r="D165" s="150"/>
      <c r="E165" s="158">
        <f>E167+E170</f>
        <v>1284</v>
      </c>
      <c r="F165" s="164">
        <f>F167+F170</f>
        <v>1063.6500000000001</v>
      </c>
      <c r="G165" s="166">
        <f t="shared" si="22"/>
        <v>0.8283878504672898</v>
      </c>
    </row>
    <row r="166" spans="1:7" ht="39" thickBot="1">
      <c r="A166" s="71" t="s">
        <v>111</v>
      </c>
      <c r="B166" s="157"/>
      <c r="C166" s="153"/>
      <c r="D166" s="151"/>
      <c r="E166" s="159"/>
      <c r="F166" s="165"/>
      <c r="G166" s="167"/>
    </row>
    <row r="167" spans="1:7">
      <c r="A167" s="27" t="s">
        <v>228</v>
      </c>
      <c r="B167" s="28"/>
      <c r="C167" s="28"/>
      <c r="D167" s="29" t="s">
        <v>61</v>
      </c>
      <c r="E167" s="127">
        <f>E168</f>
        <v>429</v>
      </c>
      <c r="F167" s="30">
        <f>F168</f>
        <v>429</v>
      </c>
      <c r="G167" s="31">
        <f t="shared" ref="G167:G173" si="23">F167/E167</f>
        <v>1</v>
      </c>
    </row>
    <row r="168" spans="1:7" ht="25.5">
      <c r="A168" s="32" t="s">
        <v>229</v>
      </c>
      <c r="B168" s="33" t="s">
        <v>230</v>
      </c>
      <c r="C168" s="33" t="s">
        <v>22</v>
      </c>
      <c r="D168" s="34"/>
      <c r="E168" s="59">
        <f t="shared" ref="E168" si="24">E169</f>
        <v>429</v>
      </c>
      <c r="F168" s="35">
        <f t="shared" ref="F168" si="25">F169</f>
        <v>429</v>
      </c>
      <c r="G168" s="36">
        <f t="shared" si="23"/>
        <v>1</v>
      </c>
    </row>
    <row r="169" spans="1:7">
      <c r="A169" s="37" t="s">
        <v>217</v>
      </c>
      <c r="B169" s="38" t="s">
        <v>230</v>
      </c>
      <c r="C169" s="38" t="s">
        <v>218</v>
      </c>
      <c r="D169" s="39" t="s">
        <v>61</v>
      </c>
      <c r="E169" s="96">
        <v>429</v>
      </c>
      <c r="F169" s="50">
        <v>429</v>
      </c>
      <c r="G169" s="51">
        <f t="shared" si="23"/>
        <v>1</v>
      </c>
    </row>
    <row r="170" spans="1:7">
      <c r="A170" s="27" t="s">
        <v>112</v>
      </c>
      <c r="B170" s="28"/>
      <c r="C170" s="28"/>
      <c r="D170" s="29" t="s">
        <v>62</v>
      </c>
      <c r="E170" s="127">
        <f t="shared" ref="E170:E171" si="26">E171</f>
        <v>855</v>
      </c>
      <c r="F170" s="30">
        <f t="shared" ref="F170:F171" si="27">F171</f>
        <v>634.65</v>
      </c>
      <c r="G170" s="31">
        <f t="shared" si="23"/>
        <v>0.74228070175438599</v>
      </c>
    </row>
    <row r="171" spans="1:7" ht="25.5">
      <c r="A171" s="32" t="s">
        <v>229</v>
      </c>
      <c r="B171" s="33" t="s">
        <v>230</v>
      </c>
      <c r="C171" s="33" t="s">
        <v>22</v>
      </c>
      <c r="D171" s="34"/>
      <c r="E171" s="59">
        <f t="shared" si="26"/>
        <v>855</v>
      </c>
      <c r="F171" s="35">
        <f t="shared" si="27"/>
        <v>634.65</v>
      </c>
      <c r="G171" s="36">
        <f t="shared" si="23"/>
        <v>0.74228070175438599</v>
      </c>
    </row>
    <row r="172" spans="1:7" ht="51.75" thickBot="1">
      <c r="A172" s="47" t="s">
        <v>215</v>
      </c>
      <c r="B172" s="48" t="s">
        <v>230</v>
      </c>
      <c r="C172" s="48" t="s">
        <v>216</v>
      </c>
      <c r="D172" s="49" t="s">
        <v>62</v>
      </c>
      <c r="E172" s="112">
        <v>855</v>
      </c>
      <c r="F172" s="52">
        <v>634.65</v>
      </c>
      <c r="G172" s="53">
        <f t="shared" si="23"/>
        <v>0.74228070175438599</v>
      </c>
    </row>
    <row r="173" spans="1:7" ht="15" thickBot="1">
      <c r="A173" s="128" t="s">
        <v>231</v>
      </c>
      <c r="B173" s="129"/>
      <c r="C173" s="129"/>
      <c r="D173" s="130"/>
      <c r="E173" s="131">
        <f>E7+E148</f>
        <v>46562.415800000002</v>
      </c>
      <c r="F173" s="131">
        <f>F7+F148</f>
        <v>30291.378369999999</v>
      </c>
      <c r="G173" s="132">
        <f t="shared" si="23"/>
        <v>0.65055426892175983</v>
      </c>
    </row>
    <row r="174" spans="1:7">
      <c r="E174" s="3"/>
      <c r="F174" s="3"/>
      <c r="G174" s="3"/>
    </row>
    <row r="175" spans="1:7">
      <c r="E175" s="3"/>
      <c r="F175" s="3"/>
      <c r="G175" s="3"/>
    </row>
    <row r="176" spans="1:7">
      <c r="E176" s="3"/>
      <c r="F176" s="3"/>
      <c r="G176" s="3"/>
    </row>
    <row r="177" spans="5:7">
      <c r="E177" s="3"/>
      <c r="F177" s="3"/>
      <c r="G177" s="3"/>
    </row>
    <row r="178" spans="5:7">
      <c r="E178" s="3"/>
      <c r="F178" s="3"/>
      <c r="G178" s="3"/>
    </row>
  </sheetData>
  <mergeCells count="50">
    <mergeCell ref="F150:F151"/>
    <mergeCell ref="G150:G151"/>
    <mergeCell ref="B165:B166"/>
    <mergeCell ref="C165:C166"/>
    <mergeCell ref="D165:D166"/>
    <mergeCell ref="E165:E166"/>
    <mergeCell ref="F165:F166"/>
    <mergeCell ref="G165:G166"/>
    <mergeCell ref="E150:E151"/>
    <mergeCell ref="A88:D88"/>
    <mergeCell ref="A148:D148"/>
    <mergeCell ref="B150:B151"/>
    <mergeCell ref="C150:C151"/>
    <mergeCell ref="D150:D151"/>
    <mergeCell ref="G74:G75"/>
    <mergeCell ref="B69:B70"/>
    <mergeCell ref="C69:C70"/>
    <mergeCell ref="D69:D70"/>
    <mergeCell ref="E69:E70"/>
    <mergeCell ref="F69:F70"/>
    <mergeCell ref="G69:G70"/>
    <mergeCell ref="B74:B75"/>
    <mergeCell ref="C74:C75"/>
    <mergeCell ref="D74:D75"/>
    <mergeCell ref="E74:E75"/>
    <mergeCell ref="F74:F75"/>
    <mergeCell ref="G39:G40"/>
    <mergeCell ref="G10:G11"/>
    <mergeCell ref="B26:B27"/>
    <mergeCell ref="C26:C27"/>
    <mergeCell ref="D26:D27"/>
    <mergeCell ref="E26:E27"/>
    <mergeCell ref="F26:F27"/>
    <mergeCell ref="G26:G27"/>
    <mergeCell ref="F10:F11"/>
    <mergeCell ref="B39:B40"/>
    <mergeCell ref="C39:C40"/>
    <mergeCell ref="D39:D40"/>
    <mergeCell ref="E39:E40"/>
    <mergeCell ref="F39:F40"/>
    <mergeCell ref="A7:D7"/>
    <mergeCell ref="B10:B11"/>
    <mergeCell ref="C10:C11"/>
    <mergeCell ref="D10:D11"/>
    <mergeCell ref="E10:E11"/>
    <mergeCell ref="D1:F1"/>
    <mergeCell ref="D2:F2"/>
    <mergeCell ref="D3:F3"/>
    <mergeCell ref="D4:F4"/>
    <mergeCell ref="A5:F5"/>
  </mergeCells>
  <pageMargins left="0.59055118110236227" right="0.31496062992125984" top="0.35433070866141736" bottom="0.35433070866141736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2015-10-23T06:57:11Z</dcterms:modified>
</cp:coreProperties>
</file>