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1"/>
  </bookViews>
  <sheets>
    <sheet name="1 квартал 2020года" sheetId="1" r:id="rId1"/>
    <sheet name="6мес.2020года" sheetId="2" r:id="rId2"/>
  </sheets>
  <externalReferences>
    <externalReference r:id="rId5"/>
  </externalReferences>
  <definedNames>
    <definedName name="_xlnm.Print_Area" localSheetId="0">'1 квартал 2020года'!$A$1:$J$110</definedName>
    <definedName name="_xlnm.Print_Area" localSheetId="1">'6мес.2020года'!$A$1:$J$111</definedName>
  </definedNames>
  <calcPr fullCalcOnLoad="1"/>
</workbook>
</file>

<file path=xl/sharedStrings.xml><?xml version="1.0" encoding="utf-8"?>
<sst xmlns="http://schemas.openxmlformats.org/spreadsheetml/2006/main" count="290" uniqueCount="119">
  <si>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</si>
  <si>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</si>
  <si>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</si>
  <si>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</si>
  <si>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</si>
  <si>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</si>
  <si>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</si>
  <si>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</si>
  <si>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</si>
  <si>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</si>
  <si>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</si>
  <si>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Проведение мероприятий в области спорта и физической культуры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</si>
  <si>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</si>
  <si>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</si>
  <si>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</si>
  <si>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</si>
  <si>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</si>
  <si>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</si>
  <si>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</si>
  <si>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</si>
  <si>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</si>
  <si>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(наименование муниципальной программы)</t>
  </si>
  <si>
    <t>Наименование подпрограммы, мероприятия (с указанием порядкового номера)</t>
  </si>
  <si>
    <t>Источники финансирования</t>
  </si>
  <si>
    <t>% выполнения</t>
  </si>
  <si>
    <t>Профинансировано (тыс. руб.)</t>
  </si>
  <si>
    <t>Итого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</si>
  <si>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</si>
  <si>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</si>
  <si>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</si>
  <si>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Средства  бюджета МО Войсковицкое сельское поселение</t>
  </si>
  <si>
    <t>Итого по муниципальной программе</t>
  </si>
  <si>
    <t>В сфере физической культура и спорта: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Молодежная политики: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</t>
  </si>
  <si>
    <t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</t>
  </si>
  <si>
    <t>Средства районного бюджета</t>
  </si>
  <si>
    <t>Утверждаю</t>
  </si>
  <si>
    <t xml:space="preserve">к Порядку разработки, реализации и оценки эффективности муниципальных программ муниципального образования Войсковицкое сельское поселение Гатчинского муниципального района  Ленинградской области, утвержденному Постановлением администрации Войсковицкого сельского поселения от 22.09.2014г. №168 </t>
  </si>
  <si>
    <t>Приложение №6</t>
  </si>
  <si>
    <t>Проведенные  основные мероприятия (пояснения)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</si>
  <si>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Дом культуры</t>
  </si>
  <si>
    <t>Обеспечение выплат 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 " государственноц программы Ленинградской области "Развитие культуры в Ленинградской области" Библиотека</t>
  </si>
  <si>
    <t>8 (781371)63505</t>
  </si>
  <si>
    <t xml:space="preserve">Содействие созданию условий для развития сельского хозяйства </t>
  </si>
  <si>
    <t>Средства Ленинградской области</t>
  </si>
  <si>
    <t>С начала текущего года</t>
  </si>
  <si>
    <t xml:space="preserve">Подпрограмма 1. «Стимулирование экономичесой активности на территории МО Войсковицкое сельское поселение» </t>
  </si>
  <si>
    <t xml:space="preserve">Подпрограмма 2. «Обеспечение безопасности на территории МО Войсковицкое сельское поселение»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</si>
  <si>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</t>
  </si>
  <si>
    <t xml:space="preserve"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</si>
  <si>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</t>
  </si>
  <si>
    <t>Субсидии на комплекс мероприятий по борьбе с борщевиком Сосновского. Площадь обработки -33 Га.</t>
  </si>
  <si>
    <t>Средства бюджета Ленинградской области (депутатские ЗАКС)</t>
  </si>
  <si>
    <t xml:space="preserve">Подпрограмма 6 «Формирование комфортной городской среды на территории Войсковицкого сельского поселения Гатчинского муниципального района»  </t>
  </si>
  <si>
    <t>Мероприятия по 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</si>
  <si>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</si>
  <si>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</si>
  <si>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>Капитальный ремонт и ремонт асфальтобетонного покрытия автомобильной дороги общего пользования местного значения(6 этап работ)</t>
  </si>
  <si>
    <t xml:space="preserve">Развитие общественной инфраструктуры (Депутатские ГМР) </t>
  </si>
  <si>
    <t>Содержание муниципального жилищного фонда, в том числе капитальный ремонт муниципального жилищного фонда</t>
  </si>
  <si>
    <t>МБТ (ЗАГС ЛО) Развите общественной инфраструктуры (приобретение концертных костюмов)</t>
  </si>
  <si>
    <t xml:space="preserve">Организация временных оплачиваемых рабочих мест для несовершеннолетних граждан </t>
  </si>
  <si>
    <t>Т.А. Семенова</t>
  </si>
  <si>
    <t xml:space="preserve"> -</t>
  </si>
  <si>
    <t>15 апреля 2020 года</t>
  </si>
  <si>
    <t xml:space="preserve">Оперативный отчет о ходе реализации муниципальной программы за 1 квартал 2020 года 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</si>
  <si>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2018 год и плановый период 2019-2020 годов", утверждённая постановлением администрации Войсковицкого сельского поселения от 12.10.2017г.№179 ( в  ред. от 21.02.2020 №29)</t>
  </si>
  <si>
    <t>За 1 квартал 2020года</t>
  </si>
  <si>
    <t>Запланированный объем финансирования 2020  год (тыс. руб.)</t>
  </si>
  <si>
    <t>Мероприятия по оценке недвижимости, признание прав и регулирование отношений по муниципальной собственности</t>
  </si>
  <si>
    <t xml:space="preserve">Мероприятия в области владения, пользования и распоряжения имуществом, находящимся в муниципальной собственности </t>
  </si>
  <si>
    <t>Мероприятия в области строительства,архитектуры и градостроительства</t>
  </si>
  <si>
    <t>Мероприятия по развитию и поддержке малого предпринимательства</t>
  </si>
  <si>
    <t xml:space="preserve">Мероприятия по формированию законопослушного поведения участников дорожного движения </t>
  </si>
  <si>
    <t>Капитальный ремонт и ремонт асфальтобетонного покрытия автомобильной дороги общего пользования местного значения</t>
  </si>
  <si>
    <t>Субсидии на проведение мероприятий по реализации областного закона от 15.01.18 № 3-оз "О содействии участию населения в осуществлении МСУ в иных формах на тер-риях адм.центров МО Лен.обл"</t>
  </si>
  <si>
    <t>Развитие общественной инфраструктуры</t>
  </si>
  <si>
    <t>0409</t>
  </si>
  <si>
    <t>Субсидии на проведение мероприятий по организации уличного освещения (Реализация областного закона №147 -ОЗ)</t>
  </si>
  <si>
    <t>0503</t>
  </si>
  <si>
    <t>Строительство и 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</si>
  <si>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</si>
  <si>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</si>
  <si>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</si>
  <si>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>Капитальный ремонт и ремонт автомобильных дорог общего пользования местного значения (общ.инфрастр-ра)</t>
  </si>
  <si>
    <t>а</t>
  </si>
  <si>
    <t>Мероприятия по энергосбережению и повышению энергоэффективности в рамках подпрограммы "ЖКХ, содерж.а/д и благоустройство.на территории МО ВСП"</t>
  </si>
  <si>
    <t xml:space="preserve">Мероприятия по энергосбережению и повышению энергетической эффективности муниципальных объектов </t>
  </si>
  <si>
    <t>Мероприятия поликвидации несанкционированных свалок, вывозу ТКО, оборудованию и содержанию мест для сбора мусора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</si>
  <si>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</si>
  <si>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</si>
  <si>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t>Субсидии на капитальный ремонт объектов культуры</t>
  </si>
  <si>
    <t>МБТ на выявление и поддержку лиц, проявивших выдающиеся способности</t>
  </si>
  <si>
    <t>МБТ на подготовуа и проведение мероприятий, направленных наукрепление межнационального и межконфессионального согласия, поддержку и развитие языков народов Российской Федерации, проживающих на территории Гатчинского муниципального района</t>
  </si>
  <si>
    <t>Проведение культурно-массовых мероприятий к праздничным и памятным датам</t>
  </si>
  <si>
    <t>Мероприятия по капитальному ремонту объектов культуры</t>
  </si>
  <si>
    <t xml:space="preserve">(мбук)Обеспечение выплат стимулирующего характера работникам муниципальных учреждений культуры Ленинградской области  </t>
  </si>
  <si>
    <t xml:space="preserve">(библ.)Обеспечение выплат стимулирующего характера работникам муниципальных учреждений культуры Ленинградской области </t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</si>
  <si>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</si>
  <si>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</si>
  <si>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Проведение мероприятий для детей и молодежи в области спорта и физической культуры</t>
  </si>
  <si>
    <t>Реализация комплекса мер по профилактике девиантного поведения молодежи и трудовой адаптации несовершеннолетних</t>
  </si>
  <si>
    <t>Муниципальный заказчик Администрация Войсковицкого сельского поселения Гатчинского муниципального района Ленинградской области</t>
  </si>
  <si>
    <t>Муниципальное задание: Мероприятия по обеспечению деятельности подведомственных учреждений культуры</t>
  </si>
  <si>
    <t>Иные цели: Мероприятия по обеспечению деятельности подведомственных учреждений культуры</t>
  </si>
  <si>
    <t>Муниципальное задание: Мероприятия по обеспечению деятельности муниципальных библиотек</t>
  </si>
  <si>
    <t>Иные цели:  Мероприятия по обеспечению деятельности муниципальных библиотек</t>
  </si>
  <si>
    <t>Муниципальное задание: Мероприятия по обеспечению деятельности подведомственных учреждений физкультуры и спорта</t>
  </si>
  <si>
    <t>Глава администрации Войсковицкого сельского поселения                                          Е.В.Воронин</t>
  </si>
  <si>
    <t>13 июля 2020 года</t>
  </si>
  <si>
    <t xml:space="preserve">Оперативный отчет о ходе реализации муниципальной программы за 6 месяцев 2020 года 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</si>
  <si>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</si>
  <si>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За 2кв. 2020года</t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</si>
  <si>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</si>
  <si>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>Иные цели:</t>
    </r>
    <r>
      <rPr>
        <sz val="12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</si>
  <si>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</si>
  <si>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Иные цели:  </t>
    </r>
    <r>
      <rPr>
        <sz val="12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</si>
  <si>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12"/>
        <rFont val="Times New Roman"/>
        <family val="1"/>
      </rPr>
      <t xml:space="preserve">Муниципальное задание: </t>
    </r>
    <r>
      <rPr>
        <sz val="12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</si>
  <si>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Глава администрации Войсковицкого сельского поселения                          </t>
  </si>
  <si>
    <t xml:space="preserve"> Е.В.Воронин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</si>
</sst>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  <numFmt numFmtId="170" formatCode="_-* #,##0.00000_р_._-;\-* #,##0.00000_р_._-;_-* &quot;-&quot;?????_р_._-;_-@_-"/>
    <numFmt numFmtId="171" formatCode="#,##0.00000"/>
    <numFmt numFmtId="172" formatCode="#,##0.00_ ;\-#,##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?"/>
  </numFmts>
  <fonts count="5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"/>
      <family val="2"/>
    </font>
    <font>
      <sz val="14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Arial"/>
      <family val="2"/>
    </font>
    <font>
      <sz val="14"/>
      <color theme="0"/>
      <name val="Arial Cyr"/>
      <family val="0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32" borderId="10" xfId="54" applyFont="1" applyFill="1" applyBorder="1" applyAlignment="1">
      <alignment horizontal="center" vertical="center" wrapText="1"/>
      <protection/>
    </xf>
    <xf numFmtId="0" fontId="2" fillId="32" borderId="10" xfId="54" applyFont="1" applyFill="1" applyBorder="1" applyAlignment="1">
      <alignment vertical="center" wrapText="1"/>
      <protection/>
    </xf>
    <xf numFmtId="43" fontId="2" fillId="32" borderId="10" xfId="0" applyNumberFormat="1" applyFont="1" applyFill="1" applyBorder="1" applyAlignment="1">
      <alignment horizontal="center" vertical="center" wrapText="1"/>
    </xf>
    <xf numFmtId="43" fontId="2" fillId="32" borderId="10" xfId="0" applyNumberFormat="1" applyFont="1" applyFill="1" applyBorder="1" applyAlignment="1">
      <alignment horizontal="center" vertical="center" readingOrder="2"/>
    </xf>
    <xf numFmtId="43" fontId="1" fillId="32" borderId="10" xfId="0" applyNumberFormat="1" applyFont="1" applyFill="1" applyBorder="1" applyAlignment="1">
      <alignment horizontal="center" vertical="center" wrapText="1"/>
    </xf>
    <xf numFmtId="43" fontId="1" fillId="32" borderId="10" xfId="0" applyNumberFormat="1" applyFont="1" applyFill="1" applyBorder="1" applyAlignment="1">
      <alignment horizontal="center" vertical="center" readingOrder="2"/>
    </xf>
    <xf numFmtId="168" fontId="1" fillId="32" borderId="10" xfId="0" applyNumberFormat="1" applyFont="1" applyFill="1" applyBorder="1" applyAlignment="1">
      <alignment horizontal="center" vertical="center" readingOrder="2"/>
    </xf>
    <xf numFmtId="168" fontId="2" fillId="32" borderId="10" xfId="0" applyNumberFormat="1" applyFont="1" applyFill="1" applyBorder="1" applyAlignment="1">
      <alignment horizontal="center" vertical="center" readingOrder="2"/>
    </xf>
    <xf numFmtId="43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readingOrder="2"/>
    </xf>
    <xf numFmtId="43" fontId="1" fillId="33" borderId="10" xfId="0" applyNumberFormat="1" applyFont="1" applyFill="1" applyBorder="1" applyAlignment="1">
      <alignment horizontal="center" vertical="center" readingOrder="2"/>
    </xf>
    <xf numFmtId="168" fontId="1" fillId="33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53" applyFont="1" applyFill="1">
      <alignment/>
      <protection/>
    </xf>
    <xf numFmtId="0" fontId="0" fillId="0" borderId="0" xfId="53">
      <alignment/>
      <protection/>
    </xf>
    <xf numFmtId="49" fontId="0" fillId="0" borderId="0" xfId="0" applyNumberFormat="1" applyAlignment="1">
      <alignment/>
    </xf>
    <xf numFmtId="0" fontId="2" fillId="32" borderId="0" xfId="53" applyFont="1" applyFill="1">
      <alignment/>
      <protection/>
    </xf>
    <xf numFmtId="0" fontId="4" fillId="32" borderId="0" xfId="53" applyFont="1" applyFill="1">
      <alignment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170" fontId="2" fillId="32" borderId="10" xfId="53" applyNumberFormat="1" applyFont="1" applyFill="1" applyBorder="1" applyAlignment="1">
      <alignment horizontal="center" vertical="top" wrapText="1"/>
      <protection/>
    </xf>
    <xf numFmtId="0" fontId="5" fillId="32" borderId="10" xfId="53" applyFont="1" applyFill="1" applyBorder="1" applyAlignment="1">
      <alignment horizontal="center"/>
      <protection/>
    </xf>
    <xf numFmtId="0" fontId="1" fillId="33" borderId="10" xfId="53" applyFont="1" applyFill="1" applyBorder="1" applyAlignment="1">
      <alignment horizontal="center" vertical="top" wrapText="1"/>
      <protection/>
    </xf>
    <xf numFmtId="0" fontId="5" fillId="33" borderId="10" xfId="53" applyFont="1" applyFill="1" applyBorder="1">
      <alignment/>
      <protection/>
    </xf>
    <xf numFmtId="4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readingOrder="2"/>
    </xf>
    <xf numFmtId="0" fontId="5" fillId="34" borderId="10" xfId="53" applyFont="1" applyFill="1" applyBorder="1">
      <alignment/>
      <protection/>
    </xf>
    <xf numFmtId="43" fontId="1" fillId="34" borderId="10" xfId="0" applyNumberFormat="1" applyFont="1" applyFill="1" applyBorder="1" applyAlignment="1">
      <alignment horizontal="center" vertical="center" readingOrder="2"/>
    </xf>
    <xf numFmtId="168" fontId="1" fillId="34" borderId="10" xfId="0" applyNumberFormat="1" applyFont="1" applyFill="1" applyBorder="1" applyAlignment="1">
      <alignment horizontal="center" vertical="center" readingOrder="2"/>
    </xf>
    <xf numFmtId="0" fontId="1" fillId="34" borderId="10" xfId="53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2" borderId="10" xfId="53" applyFont="1" applyFill="1" applyBorder="1" applyAlignment="1">
      <alignment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5" fillId="32" borderId="10" xfId="53" applyFont="1" applyFill="1" applyBorder="1">
      <alignment/>
      <protection/>
    </xf>
    <xf numFmtId="0" fontId="7" fillId="34" borderId="10" xfId="53" applyFont="1" applyFill="1" applyBorder="1" applyAlignment="1">
      <alignment wrapText="1"/>
      <protection/>
    </xf>
    <xf numFmtId="179" fontId="5" fillId="0" borderId="10" xfId="0" applyNumberFormat="1" applyFont="1" applyFill="1" applyBorder="1" applyAlignment="1" applyProtection="1">
      <alignment horizontal="left" vertical="center" wrapText="1"/>
      <protection/>
    </xf>
    <xf numFmtId="43" fontId="1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3" fontId="2" fillId="34" borderId="10" xfId="0" applyNumberFormat="1" applyFont="1" applyFill="1" applyBorder="1" applyAlignment="1">
      <alignment horizontal="center" vertical="center" readingOrder="2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2" fillId="32" borderId="11" xfId="54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top" wrapText="1"/>
      <protection/>
    </xf>
    <xf numFmtId="168" fontId="2" fillId="34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wrapText="1"/>
      <protection/>
    </xf>
    <xf numFmtId="0" fontId="2" fillId="32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>
      <alignment vertical="center" wrapText="1"/>
      <protection/>
    </xf>
    <xf numFmtId="0" fontId="1" fillId="34" borderId="10" xfId="54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center" wrapText="1"/>
      <protection/>
    </xf>
    <xf numFmtId="0" fontId="1" fillId="34" borderId="10" xfId="53" applyFont="1" applyFill="1" applyBorder="1" applyAlignment="1">
      <alignment wrapText="1"/>
      <protection/>
    </xf>
    <xf numFmtId="0" fontId="2" fillId="32" borderId="10" xfId="53" applyFont="1" applyFill="1" applyBorder="1" applyAlignment="1">
      <alignment horizontal="justify" vertical="top" wrapText="1"/>
      <protection/>
    </xf>
    <xf numFmtId="0" fontId="5" fillId="32" borderId="0" xfId="53" applyFont="1" applyFill="1">
      <alignment/>
      <protection/>
    </xf>
    <xf numFmtId="0" fontId="2" fillId="32" borderId="10" xfId="0" applyFont="1" applyFill="1" applyBorder="1" applyAlignment="1">
      <alignment horizontal="center" vertical="center" readingOrder="2"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43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readingOrder="2"/>
    </xf>
    <xf numFmtId="43" fontId="2" fillId="0" borderId="10" xfId="0" applyNumberFormat="1" applyFont="1" applyFill="1" applyBorder="1" applyAlignment="1">
      <alignment horizontal="center" vertical="center" readingOrder="2"/>
    </xf>
    <xf numFmtId="0" fontId="2" fillId="0" borderId="10" xfId="0" applyNumberFormat="1" applyFont="1" applyFill="1" applyBorder="1" applyAlignment="1">
      <alignment horizontal="center" vertical="center" readingOrder="2"/>
    </xf>
    <xf numFmtId="173" fontId="2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 readingOrder="2"/>
    </xf>
    <xf numFmtId="2" fontId="2" fillId="0" borderId="0" xfId="0" applyNumberFormat="1" applyFont="1" applyAlignment="1">
      <alignment horizontal="center" vertical="center"/>
    </xf>
    <xf numFmtId="0" fontId="2" fillId="32" borderId="10" xfId="54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/>
    </xf>
    <xf numFmtId="0" fontId="49" fillId="0" borderId="0" xfId="0" applyFont="1" applyAlignment="1">
      <alignment/>
    </xf>
    <xf numFmtId="43" fontId="50" fillId="0" borderId="0" xfId="53" applyNumberFormat="1" applyFont="1">
      <alignment/>
      <protection/>
    </xf>
    <xf numFmtId="0" fontId="51" fillId="0" borderId="0" xfId="53" applyFont="1">
      <alignment/>
      <protection/>
    </xf>
    <xf numFmtId="0" fontId="4" fillId="32" borderId="0" xfId="53" applyFont="1" applyFill="1" applyAlignment="1">
      <alignment horizontal="right"/>
      <protection/>
    </xf>
    <xf numFmtId="0" fontId="4" fillId="32" borderId="0" xfId="53" applyFont="1" applyFill="1" applyAlignment="1">
      <alignment horizontal="right" vertical="top" wrapText="1"/>
      <protection/>
    </xf>
    <xf numFmtId="0" fontId="1" fillId="32" borderId="0" xfId="53" applyFont="1" applyFill="1" applyAlignment="1">
      <alignment horizontal="center"/>
      <protection/>
    </xf>
    <xf numFmtId="0" fontId="1" fillId="32" borderId="0" xfId="53" applyFont="1" applyFill="1" applyAlignment="1">
      <alignment horizontal="center" vertical="center" wrapText="1"/>
      <protection/>
    </xf>
    <xf numFmtId="0" fontId="4" fillId="32" borderId="0" xfId="53" applyFont="1" applyFill="1" applyAlignment="1">
      <alignment horizontal="center"/>
      <protection/>
    </xf>
    <xf numFmtId="0" fontId="2" fillId="32" borderId="10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top" wrapText="1"/>
      <protection/>
    </xf>
    <xf numFmtId="0" fontId="2" fillId="32" borderId="14" xfId="53" applyFont="1" applyFill="1" applyBorder="1" applyAlignment="1">
      <alignment horizontal="center" vertical="top" wrapText="1"/>
      <protection/>
    </xf>
    <xf numFmtId="0" fontId="2" fillId="32" borderId="11" xfId="53" applyFont="1" applyFill="1" applyBorder="1" applyAlignment="1">
      <alignment horizontal="center" vertical="top" wrapText="1"/>
      <protection/>
    </xf>
    <xf numFmtId="0" fontId="2" fillId="32" borderId="15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7" xfId="53" applyFont="1" applyFill="1" applyBorder="1" applyAlignment="1">
      <alignment horizontal="center" vertical="center" wrapText="1"/>
      <protection/>
    </xf>
    <xf numFmtId="0" fontId="1" fillId="32" borderId="10" xfId="53" applyFont="1" applyFill="1" applyBorder="1" applyAlignment="1">
      <alignment horizontal="center" vertical="top" wrapText="1"/>
      <protection/>
    </xf>
    <xf numFmtId="0" fontId="2" fillId="32" borderId="13" xfId="53" applyFont="1" applyFill="1" applyBorder="1" applyAlignment="1">
      <alignment vertical="top" wrapText="1"/>
      <protection/>
    </xf>
    <xf numFmtId="0" fontId="2" fillId="32" borderId="11" xfId="53" applyFont="1" applyFill="1" applyBorder="1" applyAlignment="1">
      <alignment vertical="top" wrapText="1"/>
      <protection/>
    </xf>
    <xf numFmtId="0" fontId="2" fillId="32" borderId="14" xfId="53" applyFont="1" applyFill="1" applyBorder="1" applyAlignment="1">
      <alignment horizontal="center" vertical="center" wrapText="1"/>
      <protection/>
    </xf>
    <xf numFmtId="0" fontId="0" fillId="32" borderId="11" xfId="53" applyFill="1" applyBorder="1" applyAlignment="1">
      <alignment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menova\&#1041;&#1070;&#1044;&#1046;&#1045;&#1058;%20_&#1052;&#1054;&#1049;\&#1041;&#1058;%202020&#1075;\&#1048;&#1057;&#1055;.%20_&#1079;&#1072;%202%20&#1082;&#1074;.2020\&#1055;&#1088;&#1080;&#1083;&#1086;&#1078;&#1077;&#1085;&#1080;&#1103;%20&#1040;&#1074;&#1090;&#1086;&#1084;&#1072;&#1090;%20_2&#1082;&#1074;.%20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кв.2020"/>
      <sheetName val="доходы 2019"/>
      <sheetName val="мбт2020."/>
      <sheetName val="Ведомственная руб"/>
      <sheetName val="Смета_1"/>
      <sheetName val="9_Расходы 19"/>
      <sheetName val="11 прил Расходы 19"/>
      <sheetName val="13_Ведомственная 2019"/>
      <sheetName val="15_МУН прогр"/>
      <sheetName val="для пояснительной"/>
      <sheetName val="Лист2"/>
      <sheetName val="Лист1"/>
    </sheetNames>
    <sheetDataSet>
      <sheetData sheetId="3">
        <row r="174">
          <cell r="K174">
            <v>102300</v>
          </cell>
          <cell r="L174">
            <v>300000</v>
          </cell>
        </row>
        <row r="178">
          <cell r="K178">
            <v>31300</v>
          </cell>
          <cell r="L178">
            <v>100000</v>
          </cell>
        </row>
        <row r="182">
          <cell r="K182">
            <v>628975</v>
          </cell>
          <cell r="L182">
            <v>1039022.37</v>
          </cell>
        </row>
        <row r="184">
          <cell r="K184">
            <v>0</v>
          </cell>
          <cell r="L184">
            <v>320000</v>
          </cell>
        </row>
        <row r="185">
          <cell r="K185">
            <v>481000</v>
          </cell>
          <cell r="L185">
            <v>481000</v>
          </cell>
        </row>
        <row r="193">
          <cell r="K193">
            <v>0</v>
          </cell>
          <cell r="L193">
            <v>1030200</v>
          </cell>
        </row>
        <row r="198">
          <cell r="L198">
            <v>1.63</v>
          </cell>
        </row>
        <row r="199">
          <cell r="K199">
            <v>0</v>
          </cell>
          <cell r="L199">
            <v>2378576</v>
          </cell>
        </row>
        <row r="202">
          <cell r="K202">
            <v>0</v>
          </cell>
          <cell r="L202">
            <v>200072</v>
          </cell>
        </row>
        <row r="203">
          <cell r="L203">
            <v>1489328</v>
          </cell>
        </row>
        <row r="221">
          <cell r="K221">
            <v>44131.41</v>
          </cell>
          <cell r="L221">
            <v>150500</v>
          </cell>
        </row>
        <row r="225">
          <cell r="K225">
            <v>0</v>
          </cell>
        </row>
        <row r="226">
          <cell r="L226">
            <v>15000</v>
          </cell>
        </row>
        <row r="229">
          <cell r="K229">
            <v>416993.51</v>
          </cell>
          <cell r="L229">
            <v>1110400</v>
          </cell>
        </row>
        <row r="236">
          <cell r="K236">
            <v>35825.15</v>
          </cell>
          <cell r="L236">
            <v>136620</v>
          </cell>
        </row>
        <row r="240">
          <cell r="K240">
            <v>1553870.59</v>
          </cell>
          <cell r="L240">
            <v>1800000</v>
          </cell>
        </row>
        <row r="247">
          <cell r="K247">
            <v>24800</v>
          </cell>
          <cell r="L247">
            <v>50000</v>
          </cell>
        </row>
        <row r="253">
          <cell r="K253">
            <v>45043.58</v>
          </cell>
          <cell r="L253">
            <v>230000</v>
          </cell>
        </row>
        <row r="260">
          <cell r="K260">
            <v>0</v>
          </cell>
          <cell r="L260">
            <v>11979</v>
          </cell>
        </row>
        <row r="261">
          <cell r="K261">
            <v>1041524.73</v>
          </cell>
          <cell r="L261">
            <v>1659300</v>
          </cell>
        </row>
        <row r="263">
          <cell r="K263">
            <v>274462</v>
          </cell>
          <cell r="L263">
            <v>337762.8</v>
          </cell>
        </row>
        <row r="264">
          <cell r="K264">
            <v>38538</v>
          </cell>
          <cell r="L264">
            <v>38538</v>
          </cell>
        </row>
        <row r="265">
          <cell r="K265">
            <v>4737.2</v>
          </cell>
          <cell r="L265">
            <v>4737.2</v>
          </cell>
        </row>
        <row r="266">
          <cell r="K266">
            <v>136996</v>
          </cell>
          <cell r="L266">
            <v>220000</v>
          </cell>
        </row>
        <row r="267">
          <cell r="K267">
            <v>289862</v>
          </cell>
          <cell r="L267">
            <v>289862</v>
          </cell>
        </row>
        <row r="268">
          <cell r="K268">
            <v>261895.65</v>
          </cell>
          <cell r="L268">
            <v>610000</v>
          </cell>
        </row>
        <row r="269">
          <cell r="K269">
            <v>19663</v>
          </cell>
          <cell r="L269">
            <v>87000</v>
          </cell>
        </row>
        <row r="271">
          <cell r="K271">
            <v>113807</v>
          </cell>
          <cell r="L271">
            <v>173400</v>
          </cell>
        </row>
        <row r="272">
          <cell r="K272">
            <v>0</v>
          </cell>
          <cell r="L272">
            <v>5121</v>
          </cell>
        </row>
        <row r="273">
          <cell r="K273">
            <v>230700</v>
          </cell>
          <cell r="L273">
            <v>250000</v>
          </cell>
        </row>
        <row r="276">
          <cell r="K276">
            <v>208500</v>
          </cell>
          <cell r="L276">
            <v>600000</v>
          </cell>
        </row>
        <row r="283">
          <cell r="K283">
            <v>250000</v>
          </cell>
          <cell r="L283">
            <v>250000</v>
          </cell>
        </row>
        <row r="285">
          <cell r="L285">
            <v>25066.11</v>
          </cell>
        </row>
        <row r="286">
          <cell r="L286">
            <v>637668</v>
          </cell>
        </row>
        <row r="287">
          <cell r="K287">
            <v>11779.77</v>
          </cell>
          <cell r="L287">
            <v>39265.89</v>
          </cell>
        </row>
        <row r="311">
          <cell r="K311">
            <v>30000</v>
          </cell>
        </row>
        <row r="319">
          <cell r="K319">
            <v>123000</v>
          </cell>
        </row>
        <row r="323">
          <cell r="K323">
            <v>60000</v>
          </cell>
        </row>
        <row r="330">
          <cell r="K330">
            <v>255969</v>
          </cell>
        </row>
        <row r="333">
          <cell r="K333">
            <v>1576080</v>
          </cell>
        </row>
      </sheetData>
      <sheetData sheetId="8">
        <row r="11">
          <cell r="I11">
            <v>0</v>
          </cell>
          <cell r="J11">
            <v>100</v>
          </cell>
        </row>
        <row r="12">
          <cell r="I12">
            <v>75.5</v>
          </cell>
          <cell r="J12">
            <v>100</v>
          </cell>
        </row>
        <row r="13">
          <cell r="I13">
            <v>21</v>
          </cell>
          <cell r="J13">
            <v>100</v>
          </cell>
        </row>
        <row r="14">
          <cell r="I14">
            <v>13.9</v>
          </cell>
          <cell r="J14">
            <v>20</v>
          </cell>
        </row>
        <row r="15">
          <cell r="I15">
            <v>0</v>
          </cell>
          <cell r="J15">
            <v>20</v>
          </cell>
        </row>
        <row r="17">
          <cell r="I17">
            <v>0</v>
          </cell>
          <cell r="J17">
            <v>50</v>
          </cell>
        </row>
        <row r="18">
          <cell r="I18">
            <v>0</v>
          </cell>
          <cell r="J18">
            <v>50</v>
          </cell>
        </row>
        <row r="19">
          <cell r="I19">
            <v>0</v>
          </cell>
          <cell r="J19">
            <v>50</v>
          </cell>
        </row>
        <row r="20">
          <cell r="I20">
            <v>0</v>
          </cell>
          <cell r="J20">
            <v>10</v>
          </cell>
        </row>
        <row r="21">
          <cell r="I21">
            <v>0</v>
          </cell>
          <cell r="J21">
            <v>10</v>
          </cell>
        </row>
        <row r="22">
          <cell r="J22">
            <v>15269.419999999998</v>
          </cell>
          <cell r="K22">
            <v>5765.70459</v>
          </cell>
        </row>
        <row r="27">
          <cell r="I27">
            <v>0</v>
          </cell>
          <cell r="J27">
            <v>0</v>
          </cell>
        </row>
        <row r="41">
          <cell r="I41">
            <v>250</v>
          </cell>
        </row>
        <row r="43">
          <cell r="I43">
            <v>7083.914</v>
          </cell>
          <cell r="J43">
            <v>9179.06</v>
          </cell>
        </row>
        <row r="44">
          <cell r="I44">
            <v>0</v>
          </cell>
          <cell r="J44">
            <v>0</v>
          </cell>
        </row>
        <row r="45">
          <cell r="I45">
            <v>160.99</v>
          </cell>
          <cell r="J45">
            <v>204.93</v>
          </cell>
        </row>
        <row r="46">
          <cell r="I46">
            <v>0</v>
          </cell>
          <cell r="J46">
            <v>0</v>
          </cell>
        </row>
        <row r="47">
          <cell r="J47">
            <v>384</v>
          </cell>
        </row>
        <row r="49">
          <cell r="I49">
            <v>0</v>
          </cell>
          <cell r="J49">
            <v>24338.988</v>
          </cell>
        </row>
        <row r="52">
          <cell r="I52">
            <v>262.68</v>
          </cell>
          <cell r="J52">
            <v>788.04</v>
          </cell>
        </row>
        <row r="54">
          <cell r="I54">
            <v>42.613</v>
          </cell>
          <cell r="J54">
            <v>127.97</v>
          </cell>
        </row>
        <row r="56">
          <cell r="I56">
            <v>500</v>
          </cell>
          <cell r="J56">
            <v>1000</v>
          </cell>
        </row>
        <row r="57">
          <cell r="I57">
            <v>50</v>
          </cell>
          <cell r="J57">
            <v>100</v>
          </cell>
        </row>
        <row r="58">
          <cell r="I58">
            <v>0</v>
          </cell>
          <cell r="J58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18</v>
          </cell>
          <cell r="J61">
            <v>30</v>
          </cell>
        </row>
        <row r="62">
          <cell r="I62">
            <v>0</v>
          </cell>
          <cell r="J62">
            <v>517.51002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view="pageBreakPreview" zoomScale="60" zoomScaleNormal="60" zoomScalePageLayoutView="0" workbookViewId="0" topLeftCell="A5">
      <selection activeCell="F21" sqref="F21"/>
    </sheetView>
  </sheetViews>
  <sheetFormatPr defaultColWidth="9.00390625" defaultRowHeight="12.75" outlineLevelRow="1"/>
  <cols>
    <col min="1" max="1" width="31.00390625" style="0" customWidth="1"/>
    <col min="2" max="2" width="30.75390625" style="0" customWidth="1"/>
    <col min="3" max="3" width="29.625" style="0" customWidth="1"/>
    <col min="4" max="9" width="17.25390625" style="0" customWidth="1"/>
    <col min="10" max="10" width="66.00390625" style="0" customWidth="1"/>
    <col min="11" max="11" width="9.125" style="16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107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.75">
      <c r="A3" s="17" t="s">
        <v>63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74" t="s">
        <v>37</v>
      </c>
      <c r="D4" s="74"/>
      <c r="E4" s="74"/>
      <c r="F4" s="74"/>
      <c r="G4" s="74"/>
      <c r="H4" s="74"/>
      <c r="I4" s="74"/>
      <c r="J4" s="74"/>
    </row>
    <row r="5" spans="1:10" ht="12.75" customHeight="1">
      <c r="A5" s="15"/>
      <c r="B5" s="15"/>
      <c r="C5" s="75" t="s">
        <v>36</v>
      </c>
      <c r="D5" s="75"/>
      <c r="E5" s="75"/>
      <c r="F5" s="75"/>
      <c r="G5" s="75"/>
      <c r="H5" s="75"/>
      <c r="I5" s="75"/>
      <c r="J5" s="75"/>
    </row>
    <row r="6" spans="1:10" ht="15.75">
      <c r="A6" s="76" t="s">
        <v>64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54" customHeight="1">
      <c r="A7" s="77" t="s">
        <v>65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2.75">
      <c r="A9" s="18" t="s">
        <v>101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79" t="s">
        <v>22</v>
      </c>
      <c r="B11" s="80" t="s">
        <v>12</v>
      </c>
      <c r="C11" s="82" t="s">
        <v>23</v>
      </c>
      <c r="D11" s="86" t="s">
        <v>66</v>
      </c>
      <c r="E11" s="87"/>
      <c r="F11" s="88"/>
      <c r="G11" s="89" t="s">
        <v>44</v>
      </c>
      <c r="H11" s="89"/>
      <c r="I11" s="89"/>
      <c r="J11" s="89"/>
    </row>
    <row r="12" spans="1:10" ht="88.5" customHeight="1">
      <c r="A12" s="79"/>
      <c r="B12" s="81"/>
      <c r="C12" s="82"/>
      <c r="D12" s="19" t="s">
        <v>67</v>
      </c>
      <c r="E12" s="20" t="s">
        <v>25</v>
      </c>
      <c r="F12" s="19" t="s">
        <v>24</v>
      </c>
      <c r="G12" s="19" t="s">
        <v>67</v>
      </c>
      <c r="H12" s="20" t="s">
        <v>25</v>
      </c>
      <c r="I12" s="19" t="s">
        <v>24</v>
      </c>
      <c r="J12" s="19" t="s">
        <v>38</v>
      </c>
    </row>
    <row r="13" spans="1:10" ht="15.75">
      <c r="A13" s="19">
        <v>1</v>
      </c>
      <c r="B13" s="19"/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21">
        <v>9</v>
      </c>
    </row>
    <row r="14" spans="1:10" ht="15.75" customHeight="1">
      <c r="A14" s="79" t="s">
        <v>45</v>
      </c>
      <c r="B14" s="79" t="s">
        <v>13</v>
      </c>
      <c r="C14" s="22" t="s">
        <v>26</v>
      </c>
      <c r="D14" s="11">
        <v>340</v>
      </c>
      <c r="E14" s="11">
        <v>0</v>
      </c>
      <c r="F14" s="10">
        <v>0</v>
      </c>
      <c r="G14" s="11">
        <v>340</v>
      </c>
      <c r="H14" s="11">
        <v>0</v>
      </c>
      <c r="I14" s="12">
        <v>0</v>
      </c>
      <c r="J14" s="23"/>
    </row>
    <row r="15" spans="1:10" ht="39" customHeight="1">
      <c r="A15" s="79"/>
      <c r="B15" s="79"/>
      <c r="C15" s="45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79"/>
      <c r="B16" s="79"/>
      <c r="C16" s="45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79"/>
      <c r="B17" s="79"/>
      <c r="C17" s="45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79"/>
      <c r="B18" s="79"/>
      <c r="C18" s="45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79"/>
      <c r="B19" s="79"/>
      <c r="C19" s="82" t="s">
        <v>30</v>
      </c>
      <c r="D19" s="28">
        <v>340</v>
      </c>
      <c r="E19" s="28">
        <v>0</v>
      </c>
      <c r="F19" s="29">
        <v>0</v>
      </c>
      <c r="G19" s="28">
        <v>340</v>
      </c>
      <c r="H19" s="28">
        <v>0</v>
      </c>
      <c r="I19" s="29">
        <v>0</v>
      </c>
      <c r="J19" s="30" t="s">
        <v>20</v>
      </c>
    </row>
    <row r="20" spans="1:10" ht="55.5" customHeight="1">
      <c r="A20" s="79"/>
      <c r="B20" s="79"/>
      <c r="C20" s="82"/>
      <c r="D20" s="3">
        <v>100</v>
      </c>
      <c r="E20" s="3">
        <v>0</v>
      </c>
      <c r="F20" s="8">
        <v>0</v>
      </c>
      <c r="G20" s="4">
        <v>100</v>
      </c>
      <c r="H20" s="4">
        <v>0</v>
      </c>
      <c r="I20" s="8">
        <v>0</v>
      </c>
      <c r="J20" s="31" t="s">
        <v>68</v>
      </c>
    </row>
    <row r="21" spans="1:10" ht="55.5" customHeight="1">
      <c r="A21" s="79"/>
      <c r="B21" s="79"/>
      <c r="C21" s="82"/>
      <c r="D21" s="3">
        <v>100</v>
      </c>
      <c r="E21" s="3">
        <v>0</v>
      </c>
      <c r="F21" s="8">
        <v>0</v>
      </c>
      <c r="G21" s="4">
        <v>100</v>
      </c>
      <c r="H21" s="4">
        <v>0</v>
      </c>
      <c r="I21" s="8">
        <v>0</v>
      </c>
      <c r="J21" s="31" t="s">
        <v>69</v>
      </c>
    </row>
    <row r="22" spans="1:10" ht="55.5" customHeight="1">
      <c r="A22" s="79"/>
      <c r="B22" s="79"/>
      <c r="C22" s="82"/>
      <c r="D22" s="3">
        <v>100</v>
      </c>
      <c r="E22" s="3">
        <v>0</v>
      </c>
      <c r="F22" s="8">
        <v>0</v>
      </c>
      <c r="G22" s="4">
        <v>100</v>
      </c>
      <c r="H22" s="4">
        <v>0</v>
      </c>
      <c r="I22" s="8">
        <v>0</v>
      </c>
      <c r="J22" s="1" t="s">
        <v>70</v>
      </c>
    </row>
    <row r="23" spans="1:10" ht="55.5" customHeight="1">
      <c r="A23" s="79"/>
      <c r="B23" s="79"/>
      <c r="C23" s="82"/>
      <c r="D23" s="3">
        <v>20</v>
      </c>
      <c r="E23" s="3">
        <v>0</v>
      </c>
      <c r="F23" s="8">
        <v>0</v>
      </c>
      <c r="G23" s="4">
        <v>20</v>
      </c>
      <c r="H23" s="4">
        <v>0</v>
      </c>
      <c r="I23" s="8">
        <v>0</v>
      </c>
      <c r="J23" s="1" t="s">
        <v>71</v>
      </c>
    </row>
    <row r="24" spans="1:10" ht="55.5" customHeight="1">
      <c r="A24" s="79"/>
      <c r="B24" s="79"/>
      <c r="C24" s="82"/>
      <c r="D24" s="3">
        <v>20</v>
      </c>
      <c r="E24" s="3">
        <v>0</v>
      </c>
      <c r="F24" s="8">
        <v>0</v>
      </c>
      <c r="G24" s="4">
        <v>20</v>
      </c>
      <c r="H24" s="4">
        <v>0</v>
      </c>
      <c r="I24" s="8">
        <v>0</v>
      </c>
      <c r="J24" s="1" t="s">
        <v>42</v>
      </c>
    </row>
    <row r="25" spans="1:10" ht="15.75" customHeight="1">
      <c r="A25" s="83" t="s">
        <v>46</v>
      </c>
      <c r="B25" s="83" t="s">
        <v>14</v>
      </c>
      <c r="C25" s="22" t="s">
        <v>26</v>
      </c>
      <c r="D25" s="11">
        <v>170</v>
      </c>
      <c r="E25" s="11">
        <v>0</v>
      </c>
      <c r="F25" s="10">
        <v>0</v>
      </c>
      <c r="G25" s="11">
        <v>170</v>
      </c>
      <c r="H25" s="11">
        <v>0</v>
      </c>
      <c r="I25" s="10">
        <v>0</v>
      </c>
      <c r="J25" s="23"/>
    </row>
    <row r="26" spans="1:10" ht="47.25" customHeight="1">
      <c r="A26" s="84"/>
      <c r="B26" s="84"/>
      <c r="C26" s="19" t="s">
        <v>27</v>
      </c>
      <c r="D26" s="3">
        <v>0</v>
      </c>
      <c r="E26" s="3">
        <v>0</v>
      </c>
      <c r="F26" s="13" t="e">
        <v>#DIV/0!</v>
      </c>
      <c r="G26" s="5"/>
      <c r="H26" s="5"/>
      <c r="I26" s="13" t="e">
        <v>#DIV/0!</v>
      </c>
      <c r="J26" s="32"/>
    </row>
    <row r="27" spans="1:10" ht="47.25" customHeight="1">
      <c r="A27" s="84"/>
      <c r="B27" s="84"/>
      <c r="C27" s="33" t="s">
        <v>43</v>
      </c>
      <c r="D27" s="3">
        <v>0</v>
      </c>
      <c r="E27" s="3">
        <v>0</v>
      </c>
      <c r="F27" s="13" t="e">
        <v>#DIV/0!</v>
      </c>
      <c r="G27" s="4"/>
      <c r="H27" s="4"/>
      <c r="I27" s="13" t="e">
        <v>#DIV/0!</v>
      </c>
      <c r="J27" s="1"/>
    </row>
    <row r="28" spans="1:10" ht="47.25" customHeight="1">
      <c r="A28" s="84"/>
      <c r="B28" s="84"/>
      <c r="C28" s="19" t="s">
        <v>29</v>
      </c>
      <c r="D28" s="3">
        <v>0</v>
      </c>
      <c r="E28" s="3">
        <v>0</v>
      </c>
      <c r="F28" s="13" t="e">
        <v>#DIV/0!</v>
      </c>
      <c r="G28" s="3"/>
      <c r="H28" s="3"/>
      <c r="I28" s="13" t="e">
        <v>#DIV/0!</v>
      </c>
      <c r="J28" s="34"/>
    </row>
    <row r="29" spans="1:10" ht="47.25" customHeight="1">
      <c r="A29" s="84"/>
      <c r="B29" s="84"/>
      <c r="C29" s="19" t="s">
        <v>34</v>
      </c>
      <c r="D29" s="3">
        <v>0</v>
      </c>
      <c r="E29" s="3">
        <v>0</v>
      </c>
      <c r="F29" s="13" t="e">
        <v>#DIV/0!</v>
      </c>
      <c r="G29" s="3"/>
      <c r="H29" s="3"/>
      <c r="I29" s="13" t="e">
        <v>#DIV/0!</v>
      </c>
      <c r="J29" s="34"/>
    </row>
    <row r="30" spans="1:10" ht="47.25" customHeight="1">
      <c r="A30" s="84"/>
      <c r="B30" s="84"/>
      <c r="C30" s="83" t="s">
        <v>30</v>
      </c>
      <c r="D30" s="28">
        <v>170</v>
      </c>
      <c r="E30" s="28">
        <v>0</v>
      </c>
      <c r="F30" s="29">
        <v>0</v>
      </c>
      <c r="G30" s="28">
        <v>170</v>
      </c>
      <c r="H30" s="28">
        <v>0</v>
      </c>
      <c r="I30" s="29">
        <v>0</v>
      </c>
      <c r="J30" s="35" t="s">
        <v>33</v>
      </c>
    </row>
    <row r="31" spans="1:10" ht="43.5" customHeight="1">
      <c r="A31" s="84"/>
      <c r="B31" s="84"/>
      <c r="C31" s="84"/>
      <c r="D31" s="3">
        <v>50</v>
      </c>
      <c r="E31" s="3">
        <v>0</v>
      </c>
      <c r="F31" s="8">
        <v>0</v>
      </c>
      <c r="G31" s="4">
        <v>50</v>
      </c>
      <c r="H31" s="4">
        <v>0</v>
      </c>
      <c r="I31" s="8">
        <v>0</v>
      </c>
      <c r="J31" s="2" t="s">
        <v>0</v>
      </c>
    </row>
    <row r="32" spans="1:10" ht="43.5" customHeight="1">
      <c r="A32" s="84"/>
      <c r="B32" s="84"/>
      <c r="C32" s="84"/>
      <c r="D32" s="3">
        <v>50</v>
      </c>
      <c r="E32" s="3">
        <v>0</v>
      </c>
      <c r="F32" s="8">
        <v>0</v>
      </c>
      <c r="G32" s="4">
        <v>50</v>
      </c>
      <c r="H32" s="4">
        <v>0</v>
      </c>
      <c r="I32" s="8">
        <v>0</v>
      </c>
      <c r="J32" s="2" t="s">
        <v>1</v>
      </c>
    </row>
    <row r="33" spans="1:10" ht="43.5" customHeight="1">
      <c r="A33" s="84"/>
      <c r="B33" s="84"/>
      <c r="C33" s="84"/>
      <c r="D33" s="3">
        <v>50</v>
      </c>
      <c r="E33" s="3">
        <v>0</v>
      </c>
      <c r="F33" s="8">
        <v>0</v>
      </c>
      <c r="G33" s="4">
        <v>50</v>
      </c>
      <c r="H33" s="4">
        <v>0</v>
      </c>
      <c r="I33" s="8">
        <v>0</v>
      </c>
      <c r="J33" s="2" t="s">
        <v>2</v>
      </c>
    </row>
    <row r="34" spans="1:10" ht="43.5" customHeight="1">
      <c r="A34" s="84"/>
      <c r="B34" s="84"/>
      <c r="C34" s="84"/>
      <c r="D34" s="3">
        <v>10</v>
      </c>
      <c r="E34" s="3">
        <v>0</v>
      </c>
      <c r="F34" s="8">
        <v>0</v>
      </c>
      <c r="G34" s="4">
        <v>10</v>
      </c>
      <c r="H34" s="4">
        <v>0</v>
      </c>
      <c r="I34" s="8">
        <v>0</v>
      </c>
      <c r="J34" s="2" t="s">
        <v>3</v>
      </c>
    </row>
    <row r="35" spans="1:10" ht="57.75" customHeight="1">
      <c r="A35" s="85"/>
      <c r="B35" s="85"/>
      <c r="C35" s="85"/>
      <c r="D35" s="3">
        <v>10</v>
      </c>
      <c r="E35" s="3">
        <v>0</v>
      </c>
      <c r="F35" s="8">
        <v>0</v>
      </c>
      <c r="G35" s="4">
        <v>10</v>
      </c>
      <c r="H35" s="4">
        <v>0</v>
      </c>
      <c r="I35" s="8">
        <v>0</v>
      </c>
      <c r="J35" s="36" t="s">
        <v>72</v>
      </c>
    </row>
    <row r="36" spans="1:10" ht="15.75" customHeight="1">
      <c r="A36" s="83" t="s">
        <v>47</v>
      </c>
      <c r="B36" s="83" t="s">
        <v>15</v>
      </c>
      <c r="C36" s="22" t="s">
        <v>26</v>
      </c>
      <c r="D36" s="9">
        <v>14239.22</v>
      </c>
      <c r="E36" s="9">
        <v>2446.69128</v>
      </c>
      <c r="F36" s="10">
        <v>0.1718276197713077</v>
      </c>
      <c r="G36" s="9">
        <v>14239.22</v>
      </c>
      <c r="H36" s="9">
        <v>2446.69128</v>
      </c>
      <c r="I36" s="10">
        <v>0.1718276197713077</v>
      </c>
      <c r="J36" s="23"/>
    </row>
    <row r="37" spans="1:10" ht="15.75" customHeight="1">
      <c r="A37" s="84"/>
      <c r="B37" s="84"/>
      <c r="C37" s="90" t="s">
        <v>27</v>
      </c>
      <c r="D37" s="37">
        <v>0</v>
      </c>
      <c r="E37" s="37">
        <v>0</v>
      </c>
      <c r="F37" s="29" t="e">
        <v>#DIV/0!</v>
      </c>
      <c r="G37" s="37">
        <v>0</v>
      </c>
      <c r="H37" s="37">
        <v>0</v>
      </c>
      <c r="I37" s="29" t="e">
        <v>#DIV/0!</v>
      </c>
      <c r="J37" s="27"/>
    </row>
    <row r="38" spans="1:10" ht="15.75">
      <c r="A38" s="84"/>
      <c r="B38" s="84"/>
      <c r="C38" s="91"/>
      <c r="D38" s="3">
        <v>0</v>
      </c>
      <c r="E38" s="3">
        <v>0</v>
      </c>
      <c r="F38" s="8">
        <v>0</v>
      </c>
      <c r="G38" s="4">
        <v>0</v>
      </c>
      <c r="H38" s="4">
        <v>0</v>
      </c>
      <c r="I38" s="8">
        <v>0</v>
      </c>
      <c r="J38" s="32"/>
    </row>
    <row r="39" spans="1:10" ht="15.75" customHeight="1">
      <c r="A39" s="84"/>
      <c r="B39" s="84"/>
      <c r="C39" s="80" t="s">
        <v>28</v>
      </c>
      <c r="D39" s="37">
        <v>4755.572</v>
      </c>
      <c r="E39" s="37">
        <v>0</v>
      </c>
      <c r="F39" s="29">
        <v>0</v>
      </c>
      <c r="G39" s="37">
        <v>4755.572</v>
      </c>
      <c r="H39" s="37">
        <v>0</v>
      </c>
      <c r="I39" s="29">
        <v>0</v>
      </c>
      <c r="J39" s="27"/>
    </row>
    <row r="40" spans="1:10" ht="102" customHeight="1">
      <c r="A40" s="84"/>
      <c r="B40" s="84"/>
      <c r="C40" s="92"/>
      <c r="D40" s="3">
        <v>0</v>
      </c>
      <c r="E40" s="3">
        <v>0</v>
      </c>
      <c r="F40" s="8" t="e">
        <v>#DIV/0!</v>
      </c>
      <c r="G40" s="4"/>
      <c r="H40" s="4"/>
      <c r="I40" s="8" t="e">
        <v>#DIV/0!</v>
      </c>
      <c r="J40" s="2" t="s">
        <v>73</v>
      </c>
    </row>
    <row r="41" spans="1:10" ht="102" customHeight="1">
      <c r="A41" s="84"/>
      <c r="B41" s="84"/>
      <c r="C41" s="92"/>
      <c r="D41" s="3">
        <v>2378.576</v>
      </c>
      <c r="E41" s="3">
        <v>0</v>
      </c>
      <c r="F41" s="8">
        <v>0</v>
      </c>
      <c r="G41" s="4">
        <v>2378.576</v>
      </c>
      <c r="H41" s="4"/>
      <c r="I41" s="8">
        <v>0</v>
      </c>
      <c r="J41" s="2" t="s">
        <v>74</v>
      </c>
    </row>
    <row r="42" spans="1:11" ht="42" customHeight="1">
      <c r="A42" s="84"/>
      <c r="B42" s="84"/>
      <c r="C42" s="92"/>
      <c r="D42" s="3">
        <v>1489.328</v>
      </c>
      <c r="E42" s="3">
        <v>0</v>
      </c>
      <c r="F42" s="8">
        <v>0</v>
      </c>
      <c r="G42" s="4">
        <v>1489.328</v>
      </c>
      <c r="H42" s="4"/>
      <c r="I42" s="8">
        <v>0</v>
      </c>
      <c r="J42" s="2" t="s">
        <v>75</v>
      </c>
      <c r="K42" s="38" t="s">
        <v>76</v>
      </c>
    </row>
    <row r="43" spans="1:11" ht="57.75" customHeight="1">
      <c r="A43" s="84"/>
      <c r="B43" s="84"/>
      <c r="C43" s="92"/>
      <c r="D43" s="3">
        <v>250</v>
      </c>
      <c r="E43" s="3">
        <v>0</v>
      </c>
      <c r="F43" s="8">
        <v>0</v>
      </c>
      <c r="G43" s="4">
        <v>250</v>
      </c>
      <c r="H43" s="4"/>
      <c r="I43" s="8">
        <v>0</v>
      </c>
      <c r="J43" s="2" t="s">
        <v>77</v>
      </c>
      <c r="K43" s="38"/>
    </row>
    <row r="44" spans="1:10" ht="64.5" customHeight="1">
      <c r="A44" s="84"/>
      <c r="B44" s="84"/>
      <c r="C44" s="92"/>
      <c r="D44" s="3">
        <v>637.668</v>
      </c>
      <c r="E44" s="3">
        <v>0</v>
      </c>
      <c r="F44" s="8">
        <v>0</v>
      </c>
      <c r="G44" s="4">
        <v>637.668</v>
      </c>
      <c r="H44" s="4"/>
      <c r="I44" s="8">
        <v>0</v>
      </c>
      <c r="J44" s="1" t="s">
        <v>50</v>
      </c>
    </row>
    <row r="45" spans="1:10" ht="18" customHeight="1">
      <c r="A45" s="84"/>
      <c r="B45" s="84"/>
      <c r="C45" s="19" t="s">
        <v>29</v>
      </c>
      <c r="D45" s="24">
        <v>0</v>
      </c>
      <c r="E45" s="24">
        <v>0</v>
      </c>
      <c r="F45" s="26" t="e">
        <v>#DIV/0!</v>
      </c>
      <c r="G45" s="39">
        <v>0</v>
      </c>
      <c r="H45" s="39">
        <v>0</v>
      </c>
      <c r="I45" s="26" t="e">
        <v>#DIV/0!</v>
      </c>
      <c r="J45" s="40"/>
    </row>
    <row r="46" spans="1:11" ht="51" customHeight="1">
      <c r="A46" s="84"/>
      <c r="B46" s="84"/>
      <c r="C46" s="83" t="s">
        <v>34</v>
      </c>
      <c r="D46" s="3">
        <v>648.4</v>
      </c>
      <c r="E46" s="3">
        <v>0</v>
      </c>
      <c r="F46" s="8">
        <v>0</v>
      </c>
      <c r="G46" s="58">
        <v>648.4</v>
      </c>
      <c r="H46" s="4"/>
      <c r="I46" s="8">
        <v>0</v>
      </c>
      <c r="J46" s="41" t="s">
        <v>57</v>
      </c>
      <c r="K46" s="38" t="s">
        <v>78</v>
      </c>
    </row>
    <row r="47" spans="1:10" ht="73.5" customHeight="1">
      <c r="A47" s="84"/>
      <c r="B47" s="84"/>
      <c r="C47" s="93"/>
      <c r="D47" s="3">
        <v>0</v>
      </c>
      <c r="E47" s="3">
        <v>0</v>
      </c>
      <c r="F47" s="8" t="e">
        <v>#DIV/0!</v>
      </c>
      <c r="G47" s="4"/>
      <c r="H47" s="4"/>
      <c r="I47" s="8" t="e">
        <v>#DIV/0!</v>
      </c>
      <c r="J47" s="41" t="s">
        <v>56</v>
      </c>
    </row>
    <row r="48" spans="1:10" ht="102" customHeight="1">
      <c r="A48" s="84"/>
      <c r="B48" s="84"/>
      <c r="C48" s="83" t="s">
        <v>30</v>
      </c>
      <c r="D48" s="28">
        <v>8835.248</v>
      </c>
      <c r="E48" s="28">
        <v>2446.69128</v>
      </c>
      <c r="F48" s="29">
        <v>0.27692389393031186</v>
      </c>
      <c r="G48" s="28">
        <v>8835.248</v>
      </c>
      <c r="H48" s="28">
        <v>2446.69128</v>
      </c>
      <c r="I48" s="29">
        <v>0.27692389393031186</v>
      </c>
      <c r="J48" s="42" t="s">
        <v>16</v>
      </c>
    </row>
    <row r="49" spans="1:10" ht="57" customHeight="1">
      <c r="A49" s="84"/>
      <c r="B49" s="84"/>
      <c r="C49" s="84"/>
      <c r="D49" s="3">
        <v>300</v>
      </c>
      <c r="E49" s="3">
        <v>0</v>
      </c>
      <c r="F49" s="8">
        <v>0</v>
      </c>
      <c r="G49" s="4">
        <v>300</v>
      </c>
      <c r="H49" s="4">
        <v>0</v>
      </c>
      <c r="I49" s="8">
        <v>0</v>
      </c>
      <c r="J49" s="2" t="s">
        <v>79</v>
      </c>
    </row>
    <row r="50" spans="1:10" ht="58.5" customHeight="1">
      <c r="A50" s="84"/>
      <c r="B50" s="84"/>
      <c r="C50" s="84"/>
      <c r="D50" s="3">
        <v>100</v>
      </c>
      <c r="E50" s="3">
        <v>0</v>
      </c>
      <c r="F50" s="8">
        <v>0</v>
      </c>
      <c r="G50" s="4">
        <v>100</v>
      </c>
      <c r="H50" s="4">
        <v>0</v>
      </c>
      <c r="I50" s="8">
        <v>0</v>
      </c>
      <c r="J50" s="2" t="s">
        <v>10</v>
      </c>
    </row>
    <row r="51" spans="1:10" ht="58.5" customHeight="1">
      <c r="A51" s="84"/>
      <c r="B51" s="84"/>
      <c r="C51" s="84"/>
      <c r="D51" s="3">
        <v>719.0223699999999</v>
      </c>
      <c r="E51" s="3">
        <v>17</v>
      </c>
      <c r="F51" s="8">
        <v>0.023643214327253827</v>
      </c>
      <c r="G51" s="4">
        <v>719.0223699999999</v>
      </c>
      <c r="H51" s="4">
        <v>17</v>
      </c>
      <c r="I51" s="8">
        <v>0.023643214327253827</v>
      </c>
      <c r="J51" s="2" t="s">
        <v>80</v>
      </c>
    </row>
    <row r="52" spans="1:10" ht="66" customHeight="1">
      <c r="A52" s="84"/>
      <c r="B52" s="84"/>
      <c r="C52" s="84"/>
      <c r="D52" s="3">
        <v>0</v>
      </c>
      <c r="E52" s="3">
        <v>0</v>
      </c>
      <c r="F52" s="8" t="e">
        <v>#DIV/0!</v>
      </c>
      <c r="G52" s="4">
        <v>0</v>
      </c>
      <c r="H52" s="4">
        <v>0</v>
      </c>
      <c r="I52" s="8" t="e">
        <v>#DIV/0!</v>
      </c>
      <c r="J52" s="2" t="s">
        <v>81</v>
      </c>
    </row>
    <row r="53" spans="1:10" ht="62.25" customHeight="1">
      <c r="A53" s="84"/>
      <c r="B53" s="84"/>
      <c r="C53" s="84"/>
      <c r="D53" s="3">
        <v>0.001629999999749998</v>
      </c>
      <c r="E53" s="3">
        <v>0</v>
      </c>
      <c r="F53" s="8">
        <v>0</v>
      </c>
      <c r="G53" s="4">
        <v>0.001629999999749998</v>
      </c>
      <c r="H53" s="4">
        <v>0</v>
      </c>
      <c r="I53" s="8">
        <v>0</v>
      </c>
      <c r="J53" s="2" t="s">
        <v>82</v>
      </c>
    </row>
    <row r="54" spans="1:10" ht="81" customHeight="1">
      <c r="A54" s="84"/>
      <c r="B54" s="84"/>
      <c r="C54" s="84"/>
      <c r="D54" s="3">
        <v>200.07200000000012</v>
      </c>
      <c r="E54" s="3">
        <v>0</v>
      </c>
      <c r="F54" s="8"/>
      <c r="G54" s="4">
        <v>200.07200000000012</v>
      </c>
      <c r="H54" s="4">
        <v>0</v>
      </c>
      <c r="I54" s="8">
        <v>0</v>
      </c>
      <c r="J54" s="2" t="s">
        <v>83</v>
      </c>
    </row>
    <row r="55" spans="1:12" ht="58.5" customHeight="1">
      <c r="A55" s="84"/>
      <c r="B55" s="84"/>
      <c r="C55" s="84"/>
      <c r="D55" s="3">
        <v>150.5</v>
      </c>
      <c r="E55" s="3">
        <v>18.40325</v>
      </c>
      <c r="F55" s="8">
        <v>0.12228073089700997</v>
      </c>
      <c r="G55" s="4">
        <v>150.5</v>
      </c>
      <c r="H55" s="4">
        <v>18.40325</v>
      </c>
      <c r="I55" s="8">
        <v>0.12228073089700997</v>
      </c>
      <c r="J55" s="2" t="s">
        <v>4</v>
      </c>
      <c r="L55" s="43" t="s">
        <v>84</v>
      </c>
    </row>
    <row r="56" spans="1:10" ht="58.5" customHeight="1">
      <c r="A56" s="84"/>
      <c r="B56" s="84"/>
      <c r="C56" s="84"/>
      <c r="D56" s="3">
        <v>15</v>
      </c>
      <c r="E56" s="3">
        <v>0</v>
      </c>
      <c r="F56" s="8">
        <v>0</v>
      </c>
      <c r="G56" s="4">
        <v>15</v>
      </c>
      <c r="H56" s="4">
        <v>0</v>
      </c>
      <c r="I56" s="8">
        <v>0</v>
      </c>
      <c r="J56" s="2" t="s">
        <v>85</v>
      </c>
    </row>
    <row r="57" spans="1:10" ht="76.5" customHeight="1">
      <c r="A57" s="84"/>
      <c r="B57" s="84"/>
      <c r="C57" s="84"/>
      <c r="D57" s="3">
        <v>1110.4</v>
      </c>
      <c r="E57" s="3">
        <v>168.04766</v>
      </c>
      <c r="F57" s="8">
        <v>0.15133975144092218</v>
      </c>
      <c r="G57" s="4">
        <v>1110.4</v>
      </c>
      <c r="H57" s="4">
        <v>168.04766</v>
      </c>
      <c r="I57" s="8">
        <v>0.15133975144092218</v>
      </c>
      <c r="J57" s="2" t="s">
        <v>58</v>
      </c>
    </row>
    <row r="58" spans="1:10" ht="58.5" customHeight="1">
      <c r="A58" s="84"/>
      <c r="B58" s="84"/>
      <c r="C58" s="84"/>
      <c r="D58" s="3">
        <v>136.62</v>
      </c>
      <c r="E58" s="3">
        <v>14.33006</v>
      </c>
      <c r="F58" s="8">
        <v>0.10488991362904405</v>
      </c>
      <c r="G58" s="4">
        <v>136.62</v>
      </c>
      <c r="H58" s="4">
        <v>14.33006</v>
      </c>
      <c r="I58" s="8">
        <v>0.10488991362904405</v>
      </c>
      <c r="J58" s="2" t="s">
        <v>5</v>
      </c>
    </row>
    <row r="59" spans="1:10" ht="58.5" customHeight="1">
      <c r="A59" s="84"/>
      <c r="B59" s="84"/>
      <c r="C59" s="84"/>
      <c r="D59" s="3">
        <v>1800</v>
      </c>
      <c r="E59" s="3">
        <v>1011.86547</v>
      </c>
      <c r="F59" s="8">
        <v>0.5621474833333333</v>
      </c>
      <c r="G59" s="4">
        <v>1800</v>
      </c>
      <c r="H59" s="4">
        <v>1011.86547</v>
      </c>
      <c r="I59" s="8">
        <v>0.5621474833333333</v>
      </c>
      <c r="J59" s="2" t="s">
        <v>6</v>
      </c>
    </row>
    <row r="60" spans="1:10" ht="58.5" customHeight="1">
      <c r="A60" s="84"/>
      <c r="B60" s="84"/>
      <c r="C60" s="84"/>
      <c r="D60" s="3">
        <v>50</v>
      </c>
      <c r="E60" s="3">
        <v>0</v>
      </c>
      <c r="F60" s="8">
        <v>0</v>
      </c>
      <c r="G60" s="4">
        <v>50</v>
      </c>
      <c r="H60" s="4">
        <v>0</v>
      </c>
      <c r="I60" s="8">
        <v>0</v>
      </c>
      <c r="J60" s="2" t="s">
        <v>7</v>
      </c>
    </row>
    <row r="61" spans="1:10" ht="58.5" customHeight="1">
      <c r="A61" s="84"/>
      <c r="B61" s="84"/>
      <c r="C61" s="84"/>
      <c r="D61" s="3">
        <v>230</v>
      </c>
      <c r="E61" s="3">
        <v>4.97558</v>
      </c>
      <c r="F61" s="8">
        <v>0.02163295652173913</v>
      </c>
      <c r="G61" s="4">
        <v>230</v>
      </c>
      <c r="H61" s="4">
        <v>4.97558</v>
      </c>
      <c r="I61" s="8">
        <v>0.02163295652173913</v>
      </c>
      <c r="J61" s="2" t="s">
        <v>8</v>
      </c>
    </row>
    <row r="62" spans="1:10" ht="58.5" customHeight="1">
      <c r="A62" s="84"/>
      <c r="B62" s="84"/>
      <c r="C62" s="84"/>
      <c r="D62" s="3">
        <v>3109.2999999999997</v>
      </c>
      <c r="E62" s="3">
        <v>881.7692599999999</v>
      </c>
      <c r="F62" s="8">
        <v>0.283590924002187</v>
      </c>
      <c r="G62" s="4">
        <v>3109.2999999999997</v>
      </c>
      <c r="H62" s="4">
        <v>881.7692599999999</v>
      </c>
      <c r="I62" s="8">
        <v>0.283590924002187</v>
      </c>
      <c r="J62" s="2" t="s">
        <v>9</v>
      </c>
    </row>
    <row r="63" spans="1:10" ht="82.5" customHeight="1">
      <c r="A63" s="84"/>
      <c r="B63" s="84"/>
      <c r="C63" s="84"/>
      <c r="D63" s="3">
        <v>250</v>
      </c>
      <c r="E63" s="3">
        <v>199.8</v>
      </c>
      <c r="F63" s="8">
        <v>0.7992</v>
      </c>
      <c r="G63" s="4">
        <v>250</v>
      </c>
      <c r="H63" s="4">
        <v>199.8</v>
      </c>
      <c r="I63" s="8">
        <v>0.7992</v>
      </c>
      <c r="J63" s="2" t="s">
        <v>86</v>
      </c>
    </row>
    <row r="64" spans="1:10" ht="88.5" customHeight="1">
      <c r="A64" s="84"/>
      <c r="B64" s="84"/>
      <c r="C64" s="84"/>
      <c r="D64" s="3">
        <v>600</v>
      </c>
      <c r="E64" s="3">
        <v>130.5</v>
      </c>
      <c r="F64" s="8">
        <v>0.2175</v>
      </c>
      <c r="G64" s="4">
        <v>600</v>
      </c>
      <c r="H64" s="4">
        <v>130.5</v>
      </c>
      <c r="I64" s="8">
        <v>0.2175</v>
      </c>
      <c r="J64" s="44" t="s">
        <v>87</v>
      </c>
    </row>
    <row r="65" spans="1:10" ht="58.5" customHeight="1">
      <c r="A65" s="84"/>
      <c r="B65" s="84"/>
      <c r="C65" s="84"/>
      <c r="D65" s="3">
        <v>64.332</v>
      </c>
      <c r="E65" s="3">
        <v>0</v>
      </c>
      <c r="F65" s="8">
        <v>0</v>
      </c>
      <c r="G65" s="4">
        <v>64.332</v>
      </c>
      <c r="H65" s="4">
        <v>0</v>
      </c>
      <c r="I65" s="8">
        <v>0</v>
      </c>
      <c r="J65" s="2" t="s">
        <v>88</v>
      </c>
    </row>
    <row r="66" spans="1:10" ht="75" customHeight="1">
      <c r="A66" s="85"/>
      <c r="B66" s="85"/>
      <c r="C66" s="85"/>
      <c r="D66" s="3">
        <v>0</v>
      </c>
      <c r="E66" s="3">
        <v>0</v>
      </c>
      <c r="F66" s="8" t="e">
        <v>#DIV/0!</v>
      </c>
      <c r="G66" s="4">
        <v>0</v>
      </c>
      <c r="H66" s="4">
        <v>0</v>
      </c>
      <c r="I66" s="8" t="e">
        <v>#DIV/0!</v>
      </c>
      <c r="J66" s="2" t="s">
        <v>89</v>
      </c>
    </row>
    <row r="67" spans="1:10" ht="15.75" customHeight="1">
      <c r="A67" s="83" t="s">
        <v>48</v>
      </c>
      <c r="B67" s="83" t="s">
        <v>17</v>
      </c>
      <c r="C67" s="22" t="s">
        <v>26</v>
      </c>
      <c r="D67" s="9">
        <v>40518.988</v>
      </c>
      <c r="E67" s="9">
        <v>5117.76</v>
      </c>
      <c r="F67" s="10">
        <v>0.12630522756392634</v>
      </c>
      <c r="G67" s="9">
        <v>40518.988</v>
      </c>
      <c r="H67" s="9">
        <v>5117.76</v>
      </c>
      <c r="I67" s="10">
        <v>0.12630522756392634</v>
      </c>
      <c r="J67" s="23"/>
    </row>
    <row r="68" spans="1:10" ht="62.25" customHeight="1">
      <c r="A68" s="84"/>
      <c r="B68" s="84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84"/>
      <c r="B69" s="84"/>
      <c r="C69" s="79" t="s">
        <v>28</v>
      </c>
      <c r="D69" s="37">
        <v>27806.97</v>
      </c>
      <c r="E69" s="37">
        <v>0</v>
      </c>
      <c r="F69" s="29">
        <v>0</v>
      </c>
      <c r="G69" s="37">
        <v>27806.97</v>
      </c>
      <c r="H69" s="37">
        <v>0</v>
      </c>
      <c r="I69" s="29">
        <v>0</v>
      </c>
      <c r="J69" s="27"/>
    </row>
    <row r="70" spans="1:10" ht="108" customHeight="1">
      <c r="A70" s="84"/>
      <c r="B70" s="84"/>
      <c r="C70" s="79"/>
      <c r="D70" s="3">
        <v>4728.24</v>
      </c>
      <c r="E70" s="3">
        <v>0</v>
      </c>
      <c r="F70" s="8">
        <v>0</v>
      </c>
      <c r="G70" s="4">
        <v>4728.24</v>
      </c>
      <c r="H70" s="4"/>
      <c r="I70" s="8">
        <v>0</v>
      </c>
      <c r="J70" s="1" t="s">
        <v>39</v>
      </c>
    </row>
    <row r="71" spans="1:10" ht="135" customHeight="1">
      <c r="A71" s="84"/>
      <c r="B71" s="84"/>
      <c r="C71" s="79"/>
      <c r="D71" s="3">
        <v>767.76</v>
      </c>
      <c r="E71" s="3">
        <v>0</v>
      </c>
      <c r="F71" s="8">
        <v>0</v>
      </c>
      <c r="G71" s="4">
        <v>767.76</v>
      </c>
      <c r="H71" s="4"/>
      <c r="I71" s="8">
        <v>0</v>
      </c>
      <c r="J71" s="1" t="s">
        <v>40</v>
      </c>
    </row>
    <row r="72" spans="1:10" ht="47.25" customHeight="1">
      <c r="A72" s="84"/>
      <c r="B72" s="84"/>
      <c r="C72" s="79"/>
      <c r="D72" s="3">
        <v>22310.97</v>
      </c>
      <c r="E72" s="3">
        <v>0</v>
      </c>
      <c r="F72" s="8">
        <v>0</v>
      </c>
      <c r="G72" s="4">
        <v>22310.97</v>
      </c>
      <c r="H72" s="4"/>
      <c r="I72" s="8">
        <v>0</v>
      </c>
      <c r="J72" s="1" t="s">
        <v>90</v>
      </c>
    </row>
    <row r="73" spans="1:10" ht="98.25" customHeight="1" hidden="1" outlineLevel="1">
      <c r="A73" s="84"/>
      <c r="B73" s="84"/>
      <c r="C73" s="79"/>
      <c r="D73" s="3">
        <v>0</v>
      </c>
      <c r="E73" s="3">
        <v>0</v>
      </c>
      <c r="F73" s="8" t="e">
        <v>#DIV/0!</v>
      </c>
      <c r="G73" s="4"/>
      <c r="H73" s="4"/>
      <c r="I73" s="8" t="e">
        <v>#DIV/0!</v>
      </c>
      <c r="J73" s="1" t="s">
        <v>59</v>
      </c>
    </row>
    <row r="74" spans="1:10" ht="40.5" customHeight="1" collapsed="1">
      <c r="A74" s="84"/>
      <c r="B74" s="84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84"/>
      <c r="B75" s="84"/>
      <c r="C75" s="45" t="s">
        <v>34</v>
      </c>
      <c r="D75" s="28">
        <v>100</v>
      </c>
      <c r="E75" s="28">
        <v>0</v>
      </c>
      <c r="F75" s="29">
        <v>0</v>
      </c>
      <c r="G75" s="28">
        <v>100</v>
      </c>
      <c r="H75" s="28">
        <v>0</v>
      </c>
      <c r="I75" s="29">
        <v>0</v>
      </c>
      <c r="J75" s="27"/>
    </row>
    <row r="76" spans="1:10" ht="45.75" customHeight="1">
      <c r="A76" s="84"/>
      <c r="B76" s="84"/>
      <c r="C76" s="83"/>
      <c r="D76" s="47">
        <v>40</v>
      </c>
      <c r="E76" s="47">
        <v>0</v>
      </c>
      <c r="F76" s="48"/>
      <c r="G76" s="47">
        <v>40</v>
      </c>
      <c r="H76" s="47"/>
      <c r="I76" s="49"/>
      <c r="J76" s="50" t="s">
        <v>91</v>
      </c>
    </row>
    <row r="77" spans="1:10" ht="96.75" customHeight="1">
      <c r="A77" s="84"/>
      <c r="B77" s="84"/>
      <c r="C77" s="85"/>
      <c r="D77" s="47">
        <v>60</v>
      </c>
      <c r="E77" s="47">
        <v>0</v>
      </c>
      <c r="F77" s="48"/>
      <c r="G77" s="47">
        <v>60</v>
      </c>
      <c r="H77" s="47"/>
      <c r="I77" s="49"/>
      <c r="J77" s="50" t="s">
        <v>92</v>
      </c>
    </row>
    <row r="78" spans="1:10" ht="140.25" customHeight="1">
      <c r="A78" s="84"/>
      <c r="B78" s="84"/>
      <c r="C78" s="79" t="s">
        <v>30</v>
      </c>
      <c r="D78" s="28">
        <v>12612.017999999998</v>
      </c>
      <c r="E78" s="28">
        <v>5117.76</v>
      </c>
      <c r="F78" s="29">
        <v>0.40578438755796264</v>
      </c>
      <c r="G78" s="28">
        <v>12612.017999999998</v>
      </c>
      <c r="H78" s="28">
        <v>5117.76</v>
      </c>
      <c r="I78" s="29">
        <v>0.40578438755796264</v>
      </c>
      <c r="J78" s="30" t="s">
        <v>18</v>
      </c>
    </row>
    <row r="79" spans="1:10" ht="66" customHeight="1">
      <c r="A79" s="84"/>
      <c r="B79" s="84"/>
      <c r="C79" s="79"/>
      <c r="D79" s="3">
        <v>9179.06</v>
      </c>
      <c r="E79" s="3">
        <v>3918.76</v>
      </c>
      <c r="F79" s="8">
        <v>0.42692388981006774</v>
      </c>
      <c r="G79" s="4">
        <v>9179.06</v>
      </c>
      <c r="H79" s="4">
        <v>3918.76</v>
      </c>
      <c r="I79" s="8">
        <v>0.42692388981006774</v>
      </c>
      <c r="J79" s="2" t="s">
        <v>102</v>
      </c>
    </row>
    <row r="80" spans="1:10" ht="63.75" customHeight="1">
      <c r="A80" s="84"/>
      <c r="B80" s="84"/>
      <c r="C80" s="79"/>
      <c r="D80" s="3">
        <v>0</v>
      </c>
      <c r="E80" s="3">
        <v>0</v>
      </c>
      <c r="F80" s="8" t="e">
        <v>#DIV/0!</v>
      </c>
      <c r="G80" s="4">
        <v>0</v>
      </c>
      <c r="H80" s="4">
        <v>0</v>
      </c>
      <c r="I80" s="8" t="e">
        <v>#DIV/0!</v>
      </c>
      <c r="J80" s="2" t="s">
        <v>103</v>
      </c>
    </row>
    <row r="81" spans="1:10" ht="51" customHeight="1">
      <c r="A81" s="84"/>
      <c r="B81" s="84"/>
      <c r="C81" s="79"/>
      <c r="D81" s="3">
        <v>204.93</v>
      </c>
      <c r="E81" s="3">
        <v>110.99</v>
      </c>
      <c r="F81" s="8">
        <v>0.5415995705850778</v>
      </c>
      <c r="G81" s="4">
        <v>204.93</v>
      </c>
      <c r="H81" s="4">
        <v>110.99</v>
      </c>
      <c r="I81" s="8">
        <v>0.5415995705850778</v>
      </c>
      <c r="J81" s="2" t="s">
        <v>104</v>
      </c>
    </row>
    <row r="82" spans="1:10" ht="63" customHeight="1">
      <c r="A82" s="84"/>
      <c r="B82" s="84"/>
      <c r="C82" s="79"/>
      <c r="D82" s="3">
        <v>0</v>
      </c>
      <c r="E82" s="3">
        <v>0</v>
      </c>
      <c r="F82" s="8" t="e">
        <v>#DIV/0!</v>
      </c>
      <c r="G82" s="4">
        <v>0</v>
      </c>
      <c r="H82" s="4">
        <v>0</v>
      </c>
      <c r="I82" s="8" t="e">
        <v>#DIV/0!</v>
      </c>
      <c r="J82" s="2" t="s">
        <v>105</v>
      </c>
    </row>
    <row r="83" spans="1:10" ht="73.5" customHeight="1">
      <c r="A83" s="84"/>
      <c r="B83" s="84"/>
      <c r="C83" s="79"/>
      <c r="D83" s="3">
        <v>284</v>
      </c>
      <c r="E83" s="3">
        <v>172</v>
      </c>
      <c r="F83" s="8">
        <v>0.6056338028169014</v>
      </c>
      <c r="G83" s="4">
        <v>284</v>
      </c>
      <c r="H83" s="4">
        <v>172</v>
      </c>
      <c r="I83" s="8">
        <v>0.6056338028169014</v>
      </c>
      <c r="J83" s="51" t="s">
        <v>93</v>
      </c>
    </row>
    <row r="84" spans="1:10" ht="58.5" customHeight="1">
      <c r="A84" s="84"/>
      <c r="B84" s="84"/>
      <c r="C84" s="79"/>
      <c r="D84" s="3">
        <v>2028.018</v>
      </c>
      <c r="E84" s="3">
        <v>0</v>
      </c>
      <c r="F84" s="8">
        <v>0</v>
      </c>
      <c r="G84" s="4">
        <v>2028.018</v>
      </c>
      <c r="H84" s="4">
        <v>0</v>
      </c>
      <c r="I84" s="8">
        <v>0</v>
      </c>
      <c r="J84" s="2" t="s">
        <v>94</v>
      </c>
    </row>
    <row r="85" spans="1:10" ht="66.75" customHeight="1">
      <c r="A85" s="84"/>
      <c r="B85" s="84"/>
      <c r="C85" s="79"/>
      <c r="D85" s="3">
        <v>788.04</v>
      </c>
      <c r="E85" s="3">
        <v>788.04</v>
      </c>
      <c r="F85" s="8">
        <v>1</v>
      </c>
      <c r="G85" s="4">
        <v>788.04</v>
      </c>
      <c r="H85" s="4">
        <v>788.04</v>
      </c>
      <c r="I85" s="8">
        <v>1</v>
      </c>
      <c r="J85" s="2" t="s">
        <v>95</v>
      </c>
    </row>
    <row r="86" spans="1:13" ht="94.5" customHeight="1">
      <c r="A86" s="85"/>
      <c r="B86" s="85"/>
      <c r="C86" s="19"/>
      <c r="D86" s="3">
        <v>127.97</v>
      </c>
      <c r="E86" s="3">
        <v>127.97</v>
      </c>
      <c r="F86" s="8">
        <v>1</v>
      </c>
      <c r="G86" s="4">
        <v>127.97</v>
      </c>
      <c r="H86" s="4">
        <v>127.97</v>
      </c>
      <c r="I86" s="8">
        <v>1</v>
      </c>
      <c r="J86" s="2" t="s">
        <v>96</v>
      </c>
      <c r="M86" s="43"/>
    </row>
    <row r="87" spans="1:10" ht="15.75" customHeight="1">
      <c r="A87" s="83" t="s">
        <v>49</v>
      </c>
      <c r="B87" s="83" t="s">
        <v>32</v>
      </c>
      <c r="C87" s="22" t="s">
        <v>26</v>
      </c>
      <c r="D87" s="9">
        <v>1647.51002</v>
      </c>
      <c r="E87" s="9">
        <v>418</v>
      </c>
      <c r="F87" s="10">
        <v>0.25371621108562364</v>
      </c>
      <c r="G87" s="9">
        <v>1647.51002</v>
      </c>
      <c r="H87" s="9">
        <v>418</v>
      </c>
      <c r="I87" s="10">
        <v>0.25371621108562364</v>
      </c>
      <c r="J87" s="23"/>
    </row>
    <row r="88" spans="1:10" ht="58.5" customHeight="1">
      <c r="A88" s="84"/>
      <c r="B88" s="84"/>
      <c r="C88" s="45" t="s">
        <v>27</v>
      </c>
      <c r="D88" s="24">
        <v>0</v>
      </c>
      <c r="E88" s="24">
        <v>0</v>
      </c>
      <c r="F88" s="26" t="e">
        <v>#DIV/0!</v>
      </c>
      <c r="G88" s="39"/>
      <c r="H88" s="39"/>
      <c r="I88" s="26" t="e">
        <v>#DIV/0!</v>
      </c>
      <c r="J88" s="52"/>
    </row>
    <row r="89" spans="1:10" ht="47.25">
      <c r="A89" s="84"/>
      <c r="B89" s="84"/>
      <c r="C89" s="45" t="s">
        <v>51</v>
      </c>
      <c r="D89" s="24">
        <v>0</v>
      </c>
      <c r="E89" s="24">
        <v>0</v>
      </c>
      <c r="F89" s="26" t="e">
        <v>#DIV/0!</v>
      </c>
      <c r="G89" s="39"/>
      <c r="H89" s="39"/>
      <c r="I89" s="26" t="e">
        <v>#DIV/0!</v>
      </c>
      <c r="J89" s="52"/>
    </row>
    <row r="90" spans="1:10" ht="42.75" customHeight="1">
      <c r="A90" s="84"/>
      <c r="B90" s="84"/>
      <c r="C90" s="45" t="s">
        <v>29</v>
      </c>
      <c r="D90" s="24">
        <v>0</v>
      </c>
      <c r="E90" s="24">
        <v>0</v>
      </c>
      <c r="F90" s="25"/>
      <c r="G90" s="39"/>
      <c r="H90" s="39"/>
      <c r="I90" s="26"/>
      <c r="J90" s="27"/>
    </row>
    <row r="91" spans="1:10" ht="69.75" customHeight="1">
      <c r="A91" s="84"/>
      <c r="B91" s="84"/>
      <c r="C91" s="45" t="s">
        <v>34</v>
      </c>
      <c r="D91" s="24">
        <v>86.77601999999999</v>
      </c>
      <c r="E91" s="24">
        <v>0</v>
      </c>
      <c r="F91" s="26">
        <v>0</v>
      </c>
      <c r="G91" s="39">
        <v>86.77601999999999</v>
      </c>
      <c r="H91" s="39"/>
      <c r="I91" s="26">
        <v>0</v>
      </c>
      <c r="J91" s="53" t="s">
        <v>60</v>
      </c>
    </row>
    <row r="92" spans="1:10" ht="177" customHeight="1">
      <c r="A92" s="84"/>
      <c r="B92" s="84"/>
      <c r="C92" s="83" t="s">
        <v>30</v>
      </c>
      <c r="D92" s="6">
        <v>1560.734</v>
      </c>
      <c r="E92" s="6">
        <v>418</v>
      </c>
      <c r="F92" s="7">
        <v>0.26782270393289315</v>
      </c>
      <c r="G92" s="6">
        <v>1560.734</v>
      </c>
      <c r="H92" s="6">
        <v>418</v>
      </c>
      <c r="I92" s="7">
        <v>0.26782270393289315</v>
      </c>
      <c r="J92" s="54" t="s">
        <v>19</v>
      </c>
    </row>
    <row r="93" spans="1:10" ht="75" customHeight="1">
      <c r="A93" s="84"/>
      <c r="B93" s="84"/>
      <c r="C93" s="84"/>
      <c r="D93" s="3">
        <v>1000</v>
      </c>
      <c r="E93" s="3">
        <v>400</v>
      </c>
      <c r="F93" s="8">
        <v>0.4</v>
      </c>
      <c r="G93" s="4">
        <v>1000</v>
      </c>
      <c r="H93" s="4">
        <v>400</v>
      </c>
      <c r="I93" s="8">
        <v>0.4</v>
      </c>
      <c r="J93" s="2" t="s">
        <v>106</v>
      </c>
    </row>
    <row r="94" spans="1:10" ht="77.25" customHeight="1">
      <c r="A94" s="84"/>
      <c r="B94" s="84"/>
      <c r="C94" s="84"/>
      <c r="D94" s="3">
        <v>100</v>
      </c>
      <c r="E94" s="3">
        <v>0</v>
      </c>
      <c r="F94" s="8">
        <v>0</v>
      </c>
      <c r="G94" s="4">
        <v>100</v>
      </c>
      <c r="H94" s="4">
        <v>0</v>
      </c>
      <c r="I94" s="8">
        <v>0</v>
      </c>
      <c r="J94" s="2" t="s">
        <v>11</v>
      </c>
    </row>
    <row r="95" spans="1:10" ht="60.75" customHeight="1">
      <c r="A95" s="84"/>
      <c r="B95" s="84"/>
      <c r="C95" s="84"/>
      <c r="D95" s="3">
        <v>0</v>
      </c>
      <c r="E95" s="3">
        <v>0</v>
      </c>
      <c r="F95" s="8" t="e">
        <v>#DIV/0!</v>
      </c>
      <c r="G95" s="4">
        <v>0</v>
      </c>
      <c r="H95" s="4">
        <v>0</v>
      </c>
      <c r="I95" s="8" t="e">
        <v>#DIV/0!</v>
      </c>
      <c r="J95" s="2" t="s">
        <v>97</v>
      </c>
    </row>
    <row r="96" spans="1:10" ht="64.5" customHeight="1">
      <c r="A96" s="84"/>
      <c r="B96" s="84"/>
      <c r="C96" s="84"/>
      <c r="D96" s="3">
        <v>0</v>
      </c>
      <c r="E96" s="3">
        <v>0</v>
      </c>
      <c r="F96" s="8" t="e">
        <v>#DIV/0!</v>
      </c>
      <c r="G96" s="4">
        <v>0</v>
      </c>
      <c r="H96" s="4">
        <v>0</v>
      </c>
      <c r="I96" s="8" t="e">
        <v>#DIV/0!</v>
      </c>
      <c r="J96" s="2" t="s">
        <v>98</v>
      </c>
    </row>
    <row r="97" spans="1:10" ht="70.5" customHeight="1">
      <c r="A97" s="84"/>
      <c r="B97" s="84"/>
      <c r="C97" s="84"/>
      <c r="D97" s="3">
        <v>30</v>
      </c>
      <c r="E97" s="3">
        <v>18</v>
      </c>
      <c r="F97" s="8">
        <v>0.6</v>
      </c>
      <c r="G97" s="4">
        <v>30</v>
      </c>
      <c r="H97" s="4">
        <v>18</v>
      </c>
      <c r="I97" s="8">
        <v>0.6</v>
      </c>
      <c r="J97" s="2" t="s">
        <v>99</v>
      </c>
    </row>
    <row r="98" spans="1:10" ht="54" customHeight="1">
      <c r="A98" s="85"/>
      <c r="B98" s="85"/>
      <c r="C98" s="85"/>
      <c r="D98" s="3">
        <v>430.73400000000004</v>
      </c>
      <c r="E98" s="3">
        <v>0</v>
      </c>
      <c r="F98" s="8">
        <v>0</v>
      </c>
      <c r="G98" s="4">
        <v>430.73400000000004</v>
      </c>
      <c r="H98" s="4">
        <v>0</v>
      </c>
      <c r="I98" s="8">
        <v>0</v>
      </c>
      <c r="J98" s="2" t="s">
        <v>100</v>
      </c>
    </row>
    <row r="99" spans="1:10" ht="79.5" customHeight="1">
      <c r="A99" s="83" t="s">
        <v>52</v>
      </c>
      <c r="B99" s="83"/>
      <c r="C99" s="83" t="s">
        <v>30</v>
      </c>
      <c r="D99" s="28">
        <v>0</v>
      </c>
      <c r="E99" s="28">
        <v>0</v>
      </c>
      <c r="F99" s="28" t="s">
        <v>62</v>
      </c>
      <c r="G99" s="28">
        <v>0</v>
      </c>
      <c r="H99" s="28">
        <v>0</v>
      </c>
      <c r="I99" s="28" t="s">
        <v>62</v>
      </c>
      <c r="J99" s="55" t="s">
        <v>53</v>
      </c>
    </row>
    <row r="100" spans="1:10" ht="90.75" customHeight="1">
      <c r="A100" s="84"/>
      <c r="B100" s="84"/>
      <c r="C100" s="84"/>
      <c r="D100" s="3"/>
      <c r="E100" s="3"/>
      <c r="F100" s="6" t="s">
        <v>62</v>
      </c>
      <c r="G100" s="4">
        <v>0</v>
      </c>
      <c r="H100" s="4">
        <v>0</v>
      </c>
      <c r="I100" s="6" t="s">
        <v>62</v>
      </c>
      <c r="J100" s="1" t="s">
        <v>54</v>
      </c>
    </row>
    <row r="101" spans="1:10" ht="81" customHeight="1">
      <c r="A101" s="85"/>
      <c r="B101" s="85"/>
      <c r="C101" s="85"/>
      <c r="D101" s="3"/>
      <c r="E101" s="3"/>
      <c r="F101" s="6" t="s">
        <v>62</v>
      </c>
      <c r="G101" s="4">
        <v>0</v>
      </c>
      <c r="H101" s="4">
        <v>0</v>
      </c>
      <c r="I101" s="6" t="s">
        <v>62</v>
      </c>
      <c r="J101" s="1" t="s">
        <v>55</v>
      </c>
    </row>
    <row r="102" spans="1:10" ht="15.75" customHeight="1">
      <c r="A102" s="79" t="s">
        <v>31</v>
      </c>
      <c r="B102" s="79"/>
      <c r="C102" s="22" t="s">
        <v>26</v>
      </c>
      <c r="D102" s="9">
        <v>56915.71802</v>
      </c>
      <c r="E102" s="9">
        <v>7982.45128</v>
      </c>
      <c r="F102" s="10">
        <v>0.14025038350908606</v>
      </c>
      <c r="G102" s="9">
        <v>56915.71802</v>
      </c>
      <c r="H102" s="9">
        <v>7982.45128</v>
      </c>
      <c r="I102" s="10">
        <v>0.14025038350908606</v>
      </c>
      <c r="J102" s="23"/>
    </row>
    <row r="103" spans="1:10" ht="54.75" customHeight="1">
      <c r="A103" s="79"/>
      <c r="B103" s="79"/>
      <c r="C103" s="19" t="s">
        <v>27</v>
      </c>
      <c r="D103" s="5">
        <v>0</v>
      </c>
      <c r="E103" s="5">
        <v>0</v>
      </c>
      <c r="F103" s="7" t="e">
        <v>#DIV/0!</v>
      </c>
      <c r="G103" s="5">
        <v>0</v>
      </c>
      <c r="H103" s="5">
        <v>0</v>
      </c>
      <c r="I103" s="7" t="e">
        <v>#DIV/0!</v>
      </c>
      <c r="J103" s="34"/>
    </row>
    <row r="104" spans="1:10" ht="54.75" customHeight="1">
      <c r="A104" s="79"/>
      <c r="B104" s="79"/>
      <c r="C104" s="19" t="s">
        <v>28</v>
      </c>
      <c r="D104" s="5">
        <v>32562.542</v>
      </c>
      <c r="E104" s="5">
        <v>0</v>
      </c>
      <c r="F104" s="7">
        <v>0</v>
      </c>
      <c r="G104" s="5">
        <v>32562.542</v>
      </c>
      <c r="H104" s="5">
        <v>0</v>
      </c>
      <c r="I104" s="7">
        <v>0</v>
      </c>
      <c r="J104" s="34"/>
    </row>
    <row r="105" spans="1:10" ht="54.75" customHeight="1">
      <c r="A105" s="79"/>
      <c r="B105" s="79"/>
      <c r="C105" s="19" t="s">
        <v>29</v>
      </c>
      <c r="D105" s="5">
        <v>0</v>
      </c>
      <c r="E105" s="5">
        <v>0</v>
      </c>
      <c r="F105" s="7"/>
      <c r="G105" s="5">
        <v>0</v>
      </c>
      <c r="H105" s="5">
        <v>0</v>
      </c>
      <c r="I105" s="7"/>
      <c r="J105" s="34"/>
    </row>
    <row r="106" spans="1:10" ht="54.75" customHeight="1">
      <c r="A106" s="79"/>
      <c r="B106" s="79"/>
      <c r="C106" s="19" t="s">
        <v>34</v>
      </c>
      <c r="D106" s="5">
        <v>835.17602</v>
      </c>
      <c r="E106" s="5">
        <v>0</v>
      </c>
      <c r="F106" s="7">
        <v>0</v>
      </c>
      <c r="G106" s="5">
        <v>835.17602</v>
      </c>
      <c r="H106" s="5">
        <v>0</v>
      </c>
      <c r="I106" s="7">
        <v>0</v>
      </c>
      <c r="J106" s="34"/>
    </row>
    <row r="107" spans="1:10" ht="54.75" customHeight="1">
      <c r="A107" s="79"/>
      <c r="B107" s="79"/>
      <c r="C107" s="56" t="s">
        <v>30</v>
      </c>
      <c r="D107" s="5">
        <v>23517.999999999996</v>
      </c>
      <c r="E107" s="5">
        <v>7982.45128</v>
      </c>
      <c r="F107" s="7">
        <v>0.3394187975167957</v>
      </c>
      <c r="G107" s="5">
        <v>23517.999999999996</v>
      </c>
      <c r="H107" s="5">
        <v>7982.45128</v>
      </c>
      <c r="I107" s="7">
        <v>0.3394187975167957</v>
      </c>
      <c r="J107" s="34"/>
    </row>
    <row r="108" ht="54.75" customHeight="1"/>
    <row r="109" spans="1:10" ht="12.75">
      <c r="A109" s="57" t="s">
        <v>61</v>
      </c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15"/>
      <c r="H110" s="15"/>
      <c r="I110" s="15"/>
      <c r="J110" s="15"/>
    </row>
  </sheetData>
  <sheetProtection/>
  <mergeCells count="35">
    <mergeCell ref="A102:A107"/>
    <mergeCell ref="B102:B107"/>
    <mergeCell ref="A87:A98"/>
    <mergeCell ref="B87:B98"/>
    <mergeCell ref="C92:C98"/>
    <mergeCell ref="A99:A101"/>
    <mergeCell ref="B99:B101"/>
    <mergeCell ref="C99:C101"/>
    <mergeCell ref="C37:C38"/>
    <mergeCell ref="C39:C44"/>
    <mergeCell ref="C46:C47"/>
    <mergeCell ref="C48:C66"/>
    <mergeCell ref="A67:A86"/>
    <mergeCell ref="B67:B86"/>
    <mergeCell ref="C69:C73"/>
    <mergeCell ref="C76:C77"/>
    <mergeCell ref="C78:C85"/>
    <mergeCell ref="A25:A35"/>
    <mergeCell ref="B25:B35"/>
    <mergeCell ref="C30:C35"/>
    <mergeCell ref="A36:A66"/>
    <mergeCell ref="D11:F11"/>
    <mergeCell ref="G11:J11"/>
    <mergeCell ref="A14:A24"/>
    <mergeCell ref="B14:B24"/>
    <mergeCell ref="C19:C24"/>
    <mergeCell ref="B36:B66"/>
    <mergeCell ref="C4:J4"/>
    <mergeCell ref="C5:J5"/>
    <mergeCell ref="A6:J6"/>
    <mergeCell ref="A7:J7"/>
    <mergeCell ref="A8:J8"/>
    <mergeCell ref="A11:A12"/>
    <mergeCell ref="B11:B12"/>
    <mergeCell ref="C11:C12"/>
  </mergeCells>
  <printOptions/>
  <pageMargins left="0.31496062992125984" right="0.31496062992125984" top="0.35433070866141736" bottom="0.15748031496062992" header="0.31496062992125984" footer="0.31496062992125984"/>
  <pageSetup fitToHeight="0" fitToWidth="1" horizontalDpi="600" verticalDpi="600" orientation="landscape" paperSize="9" scale="55" r:id="rId1"/>
  <rowBreaks count="6" manualBreakCount="6">
    <brk id="28" max="9" man="1"/>
    <brk id="45" max="9" man="1"/>
    <brk id="57" max="9" man="1"/>
    <brk id="71" max="9" man="1"/>
    <brk id="83" max="9" man="1"/>
    <brk id="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G51" sqref="G51"/>
    </sheetView>
  </sheetViews>
  <sheetFormatPr defaultColWidth="9.00390625" defaultRowHeight="12.75" outlineLevelRow="1"/>
  <cols>
    <col min="1" max="2" width="23.875" style="0" customWidth="1"/>
    <col min="3" max="3" width="22.125" style="0" customWidth="1"/>
    <col min="4" max="9" width="17.25390625" style="0" customWidth="1"/>
    <col min="10" max="10" width="42.00390625" style="0" customWidth="1"/>
    <col min="11" max="11" width="9.125" style="16" customWidth="1"/>
    <col min="12" max="12" width="14.375" style="0" customWidth="1"/>
  </cols>
  <sheetData>
    <row r="1" spans="1:10" ht="15.75">
      <c r="A1" s="14" t="s">
        <v>35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7" t="s">
        <v>117</v>
      </c>
      <c r="B2" s="15"/>
      <c r="C2" s="15"/>
      <c r="D2" s="70"/>
      <c r="E2" t="s">
        <v>118</v>
      </c>
      <c r="F2" s="15"/>
      <c r="G2" s="15"/>
      <c r="H2" s="15"/>
      <c r="I2" s="15"/>
      <c r="J2" s="15"/>
    </row>
    <row r="3" spans="1:10" ht="15.75">
      <c r="A3" s="17" t="s">
        <v>108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/>
      <c r="B4" s="15"/>
      <c r="C4" s="74" t="s">
        <v>37</v>
      </c>
      <c r="D4" s="74"/>
      <c r="E4" s="74"/>
      <c r="F4" s="74"/>
      <c r="G4" s="74"/>
      <c r="H4" s="74"/>
      <c r="I4" s="74"/>
      <c r="J4" s="74"/>
    </row>
    <row r="5" spans="1:10" ht="12.75" customHeight="1">
      <c r="A5" s="15"/>
      <c r="B5" s="15"/>
      <c r="C5" s="75" t="s">
        <v>36</v>
      </c>
      <c r="D5" s="75"/>
      <c r="E5" s="75"/>
      <c r="F5" s="75"/>
      <c r="G5" s="75"/>
      <c r="H5" s="75"/>
      <c r="I5" s="75"/>
      <c r="J5" s="75"/>
    </row>
    <row r="6" spans="1:10" ht="15.75">
      <c r="A6" s="76" t="s">
        <v>109</v>
      </c>
      <c r="B6" s="76"/>
      <c r="C6" s="76"/>
      <c r="D6" s="76"/>
      <c r="E6" s="76"/>
      <c r="F6" s="76"/>
      <c r="G6" s="76"/>
      <c r="H6" s="76"/>
      <c r="I6" s="76"/>
      <c r="J6" s="76"/>
    </row>
    <row r="7" spans="1:10" ht="54" customHeight="1">
      <c r="A7" s="77" t="s">
        <v>65</v>
      </c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78"/>
    </row>
    <row r="9" spans="1:10" ht="15.75">
      <c r="A9" s="18" t="s">
        <v>110</v>
      </c>
      <c r="B9" s="18"/>
      <c r="C9" s="15"/>
      <c r="D9" s="15"/>
      <c r="E9" s="15"/>
      <c r="F9" s="15"/>
      <c r="G9" s="15"/>
      <c r="H9" s="15"/>
      <c r="I9" s="15"/>
      <c r="J9" s="15"/>
    </row>
    <row r="10" spans="1:10" ht="12.75">
      <c r="A10" s="18"/>
      <c r="B10" s="18"/>
      <c r="C10" s="15"/>
      <c r="D10" s="15"/>
      <c r="E10" s="15"/>
      <c r="F10" s="15"/>
      <c r="G10" s="15"/>
      <c r="H10" s="15"/>
      <c r="I10" s="15"/>
      <c r="J10" s="15"/>
    </row>
    <row r="11" spans="1:10" ht="15.75" customHeight="1">
      <c r="A11" s="79" t="s">
        <v>22</v>
      </c>
      <c r="B11" s="80" t="s">
        <v>12</v>
      </c>
      <c r="C11" s="82" t="s">
        <v>23</v>
      </c>
      <c r="D11" s="86" t="s">
        <v>111</v>
      </c>
      <c r="E11" s="87"/>
      <c r="F11" s="88"/>
      <c r="G11" s="89" t="s">
        <v>44</v>
      </c>
      <c r="H11" s="89"/>
      <c r="I11" s="89"/>
      <c r="J11" s="89"/>
    </row>
    <row r="12" spans="1:10" ht="88.5" customHeight="1">
      <c r="A12" s="79"/>
      <c r="B12" s="81"/>
      <c r="C12" s="82"/>
      <c r="D12" s="59" t="s">
        <v>67</v>
      </c>
      <c r="E12" s="20" t="s">
        <v>25</v>
      </c>
      <c r="F12" s="59" t="s">
        <v>24</v>
      </c>
      <c r="G12" s="59" t="s">
        <v>67</v>
      </c>
      <c r="H12" s="20" t="s">
        <v>25</v>
      </c>
      <c r="I12" s="59" t="s">
        <v>24</v>
      </c>
      <c r="J12" s="59" t="s">
        <v>38</v>
      </c>
    </row>
    <row r="13" spans="1:10" ht="15.75">
      <c r="A13" s="59">
        <v>1</v>
      </c>
      <c r="B13" s="59"/>
      <c r="C13" s="59">
        <v>2</v>
      </c>
      <c r="D13" s="59">
        <v>3</v>
      </c>
      <c r="E13" s="59">
        <v>4</v>
      </c>
      <c r="F13" s="59">
        <v>5</v>
      </c>
      <c r="G13" s="59">
        <v>6</v>
      </c>
      <c r="H13" s="59">
        <v>7</v>
      </c>
      <c r="I13" s="59">
        <v>8</v>
      </c>
      <c r="J13" s="21">
        <v>9</v>
      </c>
    </row>
    <row r="14" spans="1:10" ht="15.75" customHeight="1">
      <c r="A14" s="79" t="s">
        <v>45</v>
      </c>
      <c r="B14" s="79" t="s">
        <v>13</v>
      </c>
      <c r="C14" s="22" t="s">
        <v>26</v>
      </c>
      <c r="D14" s="11">
        <f>SUM(D15:D19)</f>
        <v>340</v>
      </c>
      <c r="E14" s="11">
        <f>SUM(E15:E19)</f>
        <v>110.4</v>
      </c>
      <c r="F14" s="10">
        <f>E14/D14</f>
        <v>0.3247058823529412</v>
      </c>
      <c r="G14" s="11">
        <f>SUM(G15:G19)</f>
        <v>340</v>
      </c>
      <c r="H14" s="11">
        <f>SUM(H15:H19)</f>
        <v>110.4</v>
      </c>
      <c r="I14" s="12">
        <f>I15+I16+I17+I19</f>
        <v>0.3247058823529412</v>
      </c>
      <c r="J14" s="23"/>
    </row>
    <row r="15" spans="1:10" ht="39" customHeight="1">
      <c r="A15" s="79"/>
      <c r="B15" s="79"/>
      <c r="C15" s="59" t="s">
        <v>27</v>
      </c>
      <c r="D15" s="24"/>
      <c r="E15" s="24"/>
      <c r="F15" s="25"/>
      <c r="G15" s="24"/>
      <c r="H15" s="24"/>
      <c r="I15" s="26"/>
      <c r="J15" s="27"/>
    </row>
    <row r="16" spans="1:10" ht="39" customHeight="1">
      <c r="A16" s="79"/>
      <c r="B16" s="79"/>
      <c r="C16" s="59" t="s">
        <v>28</v>
      </c>
      <c r="D16" s="24"/>
      <c r="E16" s="24"/>
      <c r="F16" s="25"/>
      <c r="G16" s="24"/>
      <c r="H16" s="24"/>
      <c r="I16" s="26"/>
      <c r="J16" s="27"/>
    </row>
    <row r="17" spans="1:10" ht="39" customHeight="1">
      <c r="A17" s="79"/>
      <c r="B17" s="79"/>
      <c r="C17" s="59" t="s">
        <v>29</v>
      </c>
      <c r="D17" s="24"/>
      <c r="E17" s="24"/>
      <c r="F17" s="25"/>
      <c r="G17" s="24"/>
      <c r="H17" s="24"/>
      <c r="I17" s="26"/>
      <c r="J17" s="27"/>
    </row>
    <row r="18" spans="1:10" ht="39" customHeight="1">
      <c r="A18" s="79"/>
      <c r="B18" s="79"/>
      <c r="C18" s="59" t="s">
        <v>34</v>
      </c>
      <c r="D18" s="24"/>
      <c r="E18" s="24"/>
      <c r="F18" s="25"/>
      <c r="G18" s="24"/>
      <c r="H18" s="24"/>
      <c r="I18" s="26"/>
      <c r="J18" s="27"/>
    </row>
    <row r="19" spans="1:10" ht="63" customHeight="1">
      <c r="A19" s="79"/>
      <c r="B19" s="79"/>
      <c r="C19" s="82" t="s">
        <v>30</v>
      </c>
      <c r="D19" s="28">
        <f>SUM(D20:D24)</f>
        <v>340</v>
      </c>
      <c r="E19" s="28">
        <f>SUM(E20:E24)</f>
        <v>110.4</v>
      </c>
      <c r="F19" s="29">
        <f aca="true" t="shared" si="0" ref="F19:F25">E19/D19</f>
        <v>0.3247058823529412</v>
      </c>
      <c r="G19" s="28">
        <f>SUM(G20:G24)</f>
        <v>340</v>
      </c>
      <c r="H19" s="28">
        <f>SUM(H20:H24)</f>
        <v>110.4</v>
      </c>
      <c r="I19" s="29">
        <f aca="true" t="shared" si="1" ref="I19:I25">H19/G19</f>
        <v>0.3247058823529412</v>
      </c>
      <c r="J19" s="30" t="s">
        <v>20</v>
      </c>
    </row>
    <row r="20" spans="1:10" ht="55.5" customHeight="1">
      <c r="A20" s="79"/>
      <c r="B20" s="79"/>
      <c r="C20" s="82"/>
      <c r="D20" s="3">
        <f>G20</f>
        <v>100</v>
      </c>
      <c r="E20" s="3">
        <f aca="true" t="shared" si="2" ref="D20:E24">H20</f>
        <v>0</v>
      </c>
      <c r="F20" s="8">
        <f t="shared" si="0"/>
        <v>0</v>
      </c>
      <c r="G20" s="4">
        <f>'[1]15_МУН прогр'!J11</f>
        <v>100</v>
      </c>
      <c r="H20" s="4">
        <f>'[1]15_МУН прогр'!I11</f>
        <v>0</v>
      </c>
      <c r="I20" s="8">
        <f t="shared" si="1"/>
        <v>0</v>
      </c>
      <c r="J20" s="31" t="s">
        <v>68</v>
      </c>
    </row>
    <row r="21" spans="1:10" ht="55.5" customHeight="1">
      <c r="A21" s="79"/>
      <c r="B21" s="79"/>
      <c r="C21" s="82"/>
      <c r="D21" s="3">
        <f t="shared" si="2"/>
        <v>100</v>
      </c>
      <c r="E21" s="3">
        <f t="shared" si="2"/>
        <v>75.5</v>
      </c>
      <c r="F21" s="8">
        <f t="shared" si="0"/>
        <v>0.755</v>
      </c>
      <c r="G21" s="4">
        <f>'[1]15_МУН прогр'!J12</f>
        <v>100</v>
      </c>
      <c r="H21" s="4">
        <f>'[1]15_МУН прогр'!I12</f>
        <v>75.5</v>
      </c>
      <c r="I21" s="8">
        <f t="shared" si="1"/>
        <v>0.755</v>
      </c>
      <c r="J21" s="31" t="s">
        <v>69</v>
      </c>
    </row>
    <row r="22" spans="1:10" ht="55.5" customHeight="1">
      <c r="A22" s="79"/>
      <c r="B22" s="79"/>
      <c r="C22" s="82"/>
      <c r="D22" s="3">
        <f t="shared" si="2"/>
        <v>100</v>
      </c>
      <c r="E22" s="3">
        <f t="shared" si="2"/>
        <v>21</v>
      </c>
      <c r="F22" s="8">
        <f t="shared" si="0"/>
        <v>0.21</v>
      </c>
      <c r="G22" s="4">
        <f>'[1]15_МУН прогр'!J13</f>
        <v>100</v>
      </c>
      <c r="H22" s="4">
        <f>'[1]15_МУН прогр'!I13</f>
        <v>21</v>
      </c>
      <c r="I22" s="8">
        <f t="shared" si="1"/>
        <v>0.21</v>
      </c>
      <c r="J22" s="1" t="s">
        <v>70</v>
      </c>
    </row>
    <row r="23" spans="1:10" ht="55.5" customHeight="1">
      <c r="A23" s="79"/>
      <c r="B23" s="79"/>
      <c r="C23" s="82"/>
      <c r="D23" s="3">
        <f t="shared" si="2"/>
        <v>20</v>
      </c>
      <c r="E23" s="3">
        <f t="shared" si="2"/>
        <v>13.9</v>
      </c>
      <c r="F23" s="8">
        <f t="shared" si="0"/>
        <v>0.6950000000000001</v>
      </c>
      <c r="G23" s="4">
        <f>'[1]15_МУН прогр'!J14</f>
        <v>20</v>
      </c>
      <c r="H23" s="4">
        <f>'[1]15_МУН прогр'!I14</f>
        <v>13.9</v>
      </c>
      <c r="I23" s="8">
        <f t="shared" si="1"/>
        <v>0.6950000000000001</v>
      </c>
      <c r="J23" s="1" t="s">
        <v>71</v>
      </c>
    </row>
    <row r="24" spans="1:10" ht="55.5" customHeight="1">
      <c r="A24" s="79"/>
      <c r="B24" s="79"/>
      <c r="C24" s="82"/>
      <c r="D24" s="3">
        <f t="shared" si="2"/>
        <v>20</v>
      </c>
      <c r="E24" s="3">
        <f t="shared" si="2"/>
        <v>0</v>
      </c>
      <c r="F24" s="8">
        <f t="shared" si="0"/>
        <v>0</v>
      </c>
      <c r="G24" s="4">
        <f>'[1]15_МУН прогр'!J15</f>
        <v>20</v>
      </c>
      <c r="H24" s="4">
        <f>'[1]15_МУН прогр'!I15</f>
        <v>0</v>
      </c>
      <c r="I24" s="8">
        <f t="shared" si="1"/>
        <v>0</v>
      </c>
      <c r="J24" s="1" t="s">
        <v>42</v>
      </c>
    </row>
    <row r="25" spans="1:10" ht="15.75" customHeight="1">
      <c r="A25" s="83" t="s">
        <v>46</v>
      </c>
      <c r="B25" s="83" t="s">
        <v>14</v>
      </c>
      <c r="C25" s="22" t="s">
        <v>26</v>
      </c>
      <c r="D25" s="11">
        <f>SUM(D26:D30)</f>
        <v>170</v>
      </c>
      <c r="E25" s="11">
        <f>SUM(E26:E30)</f>
        <v>0</v>
      </c>
      <c r="F25" s="10">
        <f t="shared" si="0"/>
        <v>0</v>
      </c>
      <c r="G25" s="11">
        <f>SUM(G26:G30)</f>
        <v>170</v>
      </c>
      <c r="H25" s="11">
        <f>SUM(H26:H30)</f>
        <v>0</v>
      </c>
      <c r="I25" s="10">
        <f t="shared" si="1"/>
        <v>0</v>
      </c>
      <c r="J25" s="23"/>
    </row>
    <row r="26" spans="1:10" ht="47.25" customHeight="1">
      <c r="A26" s="84"/>
      <c r="B26" s="84"/>
      <c r="C26" s="59" t="s">
        <v>27</v>
      </c>
      <c r="D26" s="3">
        <f aca="true" t="shared" si="3" ref="D26:E29">G26</f>
        <v>0</v>
      </c>
      <c r="E26" s="3">
        <f t="shared" si="3"/>
        <v>0</v>
      </c>
      <c r="F26" s="13" t="e">
        <f>E26/D26</f>
        <v>#DIV/0!</v>
      </c>
      <c r="G26" s="5"/>
      <c r="H26" s="5"/>
      <c r="I26" s="13" t="e">
        <f>H26/G26</f>
        <v>#DIV/0!</v>
      </c>
      <c r="J26" s="32"/>
    </row>
    <row r="27" spans="1:10" ht="47.25" customHeight="1">
      <c r="A27" s="84"/>
      <c r="B27" s="84"/>
      <c r="C27" s="61" t="s">
        <v>43</v>
      </c>
      <c r="D27" s="3">
        <f t="shared" si="3"/>
        <v>0</v>
      </c>
      <c r="E27" s="3">
        <f t="shared" si="3"/>
        <v>0</v>
      </c>
      <c r="F27" s="13" t="e">
        <f>E27/D27</f>
        <v>#DIV/0!</v>
      </c>
      <c r="G27" s="4"/>
      <c r="H27" s="4"/>
      <c r="I27" s="13" t="e">
        <f>H27/G27</f>
        <v>#DIV/0!</v>
      </c>
      <c r="J27" s="1"/>
    </row>
    <row r="28" spans="1:10" ht="47.25" customHeight="1">
      <c r="A28" s="84"/>
      <c r="B28" s="84"/>
      <c r="C28" s="59" t="s">
        <v>29</v>
      </c>
      <c r="D28" s="3">
        <f t="shared" si="3"/>
        <v>0</v>
      </c>
      <c r="E28" s="3">
        <f t="shared" si="3"/>
        <v>0</v>
      </c>
      <c r="F28" s="13" t="e">
        <f>E28/D28</f>
        <v>#DIV/0!</v>
      </c>
      <c r="G28" s="3"/>
      <c r="H28" s="3"/>
      <c r="I28" s="13" t="e">
        <f>H28/G28</f>
        <v>#DIV/0!</v>
      </c>
      <c r="J28" s="34"/>
    </row>
    <row r="29" spans="1:10" ht="47.25" customHeight="1">
      <c r="A29" s="84"/>
      <c r="B29" s="84"/>
      <c r="C29" s="59" t="s">
        <v>34</v>
      </c>
      <c r="D29" s="3">
        <f t="shared" si="3"/>
        <v>0</v>
      </c>
      <c r="E29" s="3">
        <f t="shared" si="3"/>
        <v>0</v>
      </c>
      <c r="F29" s="13" t="e">
        <f>E29/D29</f>
        <v>#DIV/0!</v>
      </c>
      <c r="G29" s="3"/>
      <c r="H29" s="3"/>
      <c r="I29" s="13" t="e">
        <f>H29/G29</f>
        <v>#DIV/0!</v>
      </c>
      <c r="J29" s="34"/>
    </row>
    <row r="30" spans="1:10" ht="47.25" customHeight="1">
      <c r="A30" s="84"/>
      <c r="B30" s="84"/>
      <c r="C30" s="83" t="s">
        <v>30</v>
      </c>
      <c r="D30" s="28">
        <f>SUM(D31:D35)</f>
        <v>170</v>
      </c>
      <c r="E30" s="28">
        <f>SUM(E31:E35)</f>
        <v>0</v>
      </c>
      <c r="F30" s="29">
        <f aca="true" t="shared" si="4" ref="F30:F66">E30/D30</f>
        <v>0</v>
      </c>
      <c r="G30" s="28">
        <f>SUM(G31:G35)</f>
        <v>170</v>
      </c>
      <c r="H30" s="28">
        <f>SUM(H31:H35)</f>
        <v>0</v>
      </c>
      <c r="I30" s="29">
        <f aca="true" t="shared" si="5" ref="I30:I44">H30/G30</f>
        <v>0</v>
      </c>
      <c r="J30" s="35" t="s">
        <v>33</v>
      </c>
    </row>
    <row r="31" spans="1:10" ht="43.5" customHeight="1">
      <c r="A31" s="84"/>
      <c r="B31" s="84"/>
      <c r="C31" s="84"/>
      <c r="D31" s="3">
        <f aca="true" t="shared" si="6" ref="D31:E35">G31</f>
        <v>50</v>
      </c>
      <c r="E31" s="3">
        <f t="shared" si="6"/>
        <v>0</v>
      </c>
      <c r="F31" s="8">
        <f t="shared" si="4"/>
        <v>0</v>
      </c>
      <c r="G31" s="4">
        <f>'[1]15_МУН прогр'!J17</f>
        <v>50</v>
      </c>
      <c r="H31" s="4">
        <f>'[1]15_МУН прогр'!I17</f>
        <v>0</v>
      </c>
      <c r="I31" s="8">
        <f t="shared" si="5"/>
        <v>0</v>
      </c>
      <c r="J31" s="2" t="s">
        <v>0</v>
      </c>
    </row>
    <row r="32" spans="1:10" ht="43.5" customHeight="1">
      <c r="A32" s="84"/>
      <c r="B32" s="84"/>
      <c r="C32" s="84"/>
      <c r="D32" s="3">
        <f t="shared" si="6"/>
        <v>50</v>
      </c>
      <c r="E32" s="3">
        <f t="shared" si="6"/>
        <v>0</v>
      </c>
      <c r="F32" s="8">
        <f t="shared" si="4"/>
        <v>0</v>
      </c>
      <c r="G32" s="4">
        <f>'[1]15_МУН прогр'!J18</f>
        <v>50</v>
      </c>
      <c r="H32" s="4">
        <f>'[1]15_МУН прогр'!I18</f>
        <v>0</v>
      </c>
      <c r="I32" s="8">
        <f t="shared" si="5"/>
        <v>0</v>
      </c>
      <c r="J32" s="2" t="s">
        <v>1</v>
      </c>
    </row>
    <row r="33" spans="1:10" ht="43.5" customHeight="1">
      <c r="A33" s="84"/>
      <c r="B33" s="84"/>
      <c r="C33" s="84"/>
      <c r="D33" s="3">
        <f t="shared" si="6"/>
        <v>50</v>
      </c>
      <c r="E33" s="3">
        <f t="shared" si="6"/>
        <v>0</v>
      </c>
      <c r="F33" s="8">
        <f t="shared" si="4"/>
        <v>0</v>
      </c>
      <c r="G33" s="4">
        <f>'[1]15_МУН прогр'!J19</f>
        <v>50</v>
      </c>
      <c r="H33" s="4">
        <f>'[1]15_МУН прогр'!I19</f>
        <v>0</v>
      </c>
      <c r="I33" s="8">
        <f t="shared" si="5"/>
        <v>0</v>
      </c>
      <c r="J33" s="2" t="s">
        <v>2</v>
      </c>
    </row>
    <row r="34" spans="1:10" ht="43.5" customHeight="1">
      <c r="A34" s="84"/>
      <c r="B34" s="84"/>
      <c r="C34" s="84"/>
      <c r="D34" s="3">
        <f t="shared" si="6"/>
        <v>10</v>
      </c>
      <c r="E34" s="3">
        <f t="shared" si="6"/>
        <v>0</v>
      </c>
      <c r="F34" s="8">
        <f t="shared" si="4"/>
        <v>0</v>
      </c>
      <c r="G34" s="4">
        <f>'[1]15_МУН прогр'!J20</f>
        <v>10</v>
      </c>
      <c r="H34" s="4">
        <f>'[1]15_МУН прогр'!I20</f>
        <v>0</v>
      </c>
      <c r="I34" s="8">
        <f t="shared" si="5"/>
        <v>0</v>
      </c>
      <c r="J34" s="2" t="s">
        <v>3</v>
      </c>
    </row>
    <row r="35" spans="1:10" ht="57.75" customHeight="1">
      <c r="A35" s="85"/>
      <c r="B35" s="85"/>
      <c r="C35" s="85"/>
      <c r="D35" s="3">
        <f t="shared" si="6"/>
        <v>10</v>
      </c>
      <c r="E35" s="3">
        <f t="shared" si="6"/>
        <v>0</v>
      </c>
      <c r="F35" s="8">
        <f t="shared" si="4"/>
        <v>0</v>
      </c>
      <c r="G35" s="4">
        <f>'[1]15_МУН прогр'!J21</f>
        <v>10</v>
      </c>
      <c r="H35" s="4">
        <f>'[1]15_МУН прогр'!I21</f>
        <v>0</v>
      </c>
      <c r="I35" s="8">
        <f t="shared" si="5"/>
        <v>0</v>
      </c>
      <c r="J35" s="36" t="s">
        <v>72</v>
      </c>
    </row>
    <row r="36" spans="1:10" ht="15.75" customHeight="1">
      <c r="A36" s="83" t="s">
        <v>47</v>
      </c>
      <c r="B36" s="83" t="s">
        <v>15</v>
      </c>
      <c r="C36" s="22" t="s">
        <v>26</v>
      </c>
      <c r="D36" s="9">
        <f>D37+D39+D45+D46+D47+D48</f>
        <v>15269.42</v>
      </c>
      <c r="E36" s="9">
        <f>E37+E39+E45+E46+E47+E48</f>
        <v>3319.0045900000005</v>
      </c>
      <c r="F36" s="10">
        <f t="shared" si="4"/>
        <v>0.21736284613299</v>
      </c>
      <c r="G36" s="9">
        <f>G37+G39+G45+G46+G47+G48</f>
        <v>15269.42</v>
      </c>
      <c r="H36" s="9">
        <f>H37+H39+H45+H46+H47+H48</f>
        <v>5765.704590000001</v>
      </c>
      <c r="I36" s="10">
        <f t="shared" si="5"/>
        <v>0.3775981399424471</v>
      </c>
      <c r="J36" s="23"/>
    </row>
    <row r="37" spans="1:13" ht="15.75" customHeight="1">
      <c r="A37" s="84"/>
      <c r="B37" s="84"/>
      <c r="C37" s="90" t="s">
        <v>27</v>
      </c>
      <c r="D37" s="37">
        <f>D38</f>
        <v>0</v>
      </c>
      <c r="E37" s="37">
        <f>E38</f>
        <v>0</v>
      </c>
      <c r="F37" s="29" t="e">
        <f t="shared" si="4"/>
        <v>#DIV/0!</v>
      </c>
      <c r="G37" s="37">
        <f>G38</f>
        <v>0</v>
      </c>
      <c r="H37" s="37">
        <f>H38</f>
        <v>0</v>
      </c>
      <c r="I37" s="29" t="e">
        <f t="shared" si="5"/>
        <v>#DIV/0!</v>
      </c>
      <c r="J37" s="27"/>
      <c r="L37" s="62">
        <f>G36-'[1]15_МУН прогр'!J22</f>
        <v>0</v>
      </c>
      <c r="M37" s="62">
        <f>H36-'[1]15_МУН прогр'!K22</f>
        <v>0</v>
      </c>
    </row>
    <row r="38" spans="1:10" ht="15.75">
      <c r="A38" s="84"/>
      <c r="B38" s="84"/>
      <c r="C38" s="91"/>
      <c r="D38" s="3">
        <v>0</v>
      </c>
      <c r="E38" s="3">
        <v>0</v>
      </c>
      <c r="F38" s="8">
        <v>0</v>
      </c>
      <c r="G38" s="4">
        <f>D38</f>
        <v>0</v>
      </c>
      <c r="H38" s="4">
        <f>E38</f>
        <v>0</v>
      </c>
      <c r="I38" s="8">
        <v>0</v>
      </c>
      <c r="J38" s="32"/>
    </row>
    <row r="39" spans="1:10" ht="15.75" customHeight="1">
      <c r="A39" s="84"/>
      <c r="B39" s="84"/>
      <c r="C39" s="80" t="s">
        <v>28</v>
      </c>
      <c r="D39" s="37">
        <f>SUM(D40:D44)</f>
        <v>5785.771999999999</v>
      </c>
      <c r="E39" s="37">
        <f>SUM(E40:E44)</f>
        <v>250</v>
      </c>
      <c r="F39" s="29">
        <f t="shared" si="4"/>
        <v>0.043209445515654615</v>
      </c>
      <c r="G39" s="37">
        <f>SUM(G40:G44)</f>
        <v>5785.771999999999</v>
      </c>
      <c r="H39" s="37">
        <f>SUM(H40:H44)</f>
        <v>250</v>
      </c>
      <c r="I39" s="29">
        <f t="shared" si="5"/>
        <v>0.043209445515654615</v>
      </c>
      <c r="J39" s="27"/>
    </row>
    <row r="40" spans="1:10" ht="102" customHeight="1">
      <c r="A40" s="84"/>
      <c r="B40" s="84"/>
      <c r="C40" s="92"/>
      <c r="D40" s="3">
        <f aca="true" t="shared" si="7" ref="D40:E44">G40</f>
        <v>1030.2</v>
      </c>
      <c r="E40" s="3">
        <f t="shared" si="7"/>
        <v>0</v>
      </c>
      <c r="F40" s="8">
        <f t="shared" si="4"/>
        <v>0</v>
      </c>
      <c r="G40" s="4">
        <f>'[1]Ведомственная руб'!L193/1000</f>
        <v>1030.2</v>
      </c>
      <c r="H40" s="4">
        <f>'[1]Ведомственная руб'!K193/1000</f>
        <v>0</v>
      </c>
      <c r="I40" s="8">
        <f t="shared" si="5"/>
        <v>0</v>
      </c>
      <c r="J40" s="2" t="s">
        <v>73</v>
      </c>
    </row>
    <row r="41" spans="1:10" ht="102" customHeight="1">
      <c r="A41" s="84"/>
      <c r="B41" s="84"/>
      <c r="C41" s="92"/>
      <c r="D41" s="3">
        <f t="shared" si="7"/>
        <v>2378.576</v>
      </c>
      <c r="E41" s="3">
        <f t="shared" si="7"/>
        <v>0</v>
      </c>
      <c r="F41" s="8">
        <f t="shared" si="4"/>
        <v>0</v>
      </c>
      <c r="G41" s="4">
        <f>'[1]Ведомственная руб'!L199/1000</f>
        <v>2378.576</v>
      </c>
      <c r="H41" s="4">
        <f>'[1]Ведомственная руб'!K199/1000</f>
        <v>0</v>
      </c>
      <c r="I41" s="8">
        <f t="shared" si="5"/>
        <v>0</v>
      </c>
      <c r="J41" s="2" t="s">
        <v>74</v>
      </c>
    </row>
    <row r="42" spans="1:11" ht="77.25" customHeight="1">
      <c r="A42" s="84"/>
      <c r="B42" s="84"/>
      <c r="C42" s="92"/>
      <c r="D42" s="3">
        <f t="shared" si="7"/>
        <v>1489.328</v>
      </c>
      <c r="E42" s="3">
        <f t="shared" si="7"/>
        <v>0</v>
      </c>
      <c r="F42" s="8">
        <f>E42/D42</f>
        <v>0</v>
      </c>
      <c r="G42" s="4">
        <f>'[1]Ведомственная руб'!L203/1000</f>
        <v>1489.328</v>
      </c>
      <c r="H42" s="4">
        <f>'[1]Ведомственная руб'!K203/1000</f>
        <v>0</v>
      </c>
      <c r="I42" s="8">
        <f t="shared" si="5"/>
        <v>0</v>
      </c>
      <c r="J42" s="2" t="s">
        <v>75</v>
      </c>
      <c r="K42" s="38" t="s">
        <v>76</v>
      </c>
    </row>
    <row r="43" spans="1:11" ht="86.25" customHeight="1">
      <c r="A43" s="84"/>
      <c r="B43" s="84"/>
      <c r="C43" s="92"/>
      <c r="D43" s="47">
        <f t="shared" si="7"/>
        <v>250</v>
      </c>
      <c r="E43" s="47">
        <v>250</v>
      </c>
      <c r="F43" s="63">
        <f>E43/D43</f>
        <v>1</v>
      </c>
      <c r="G43" s="64">
        <f>'[1]Ведомственная руб'!L283/1000</f>
        <v>250</v>
      </c>
      <c r="H43" s="64">
        <f>'[1]Ведомственная руб'!K283/1000</f>
        <v>250</v>
      </c>
      <c r="I43" s="63">
        <f t="shared" si="5"/>
        <v>1</v>
      </c>
      <c r="J43" s="2" t="s">
        <v>77</v>
      </c>
      <c r="K43" s="38"/>
    </row>
    <row r="44" spans="1:10" ht="102" customHeight="1">
      <c r="A44" s="84"/>
      <c r="B44" s="84"/>
      <c r="C44" s="92"/>
      <c r="D44" s="3">
        <f t="shared" si="7"/>
        <v>637.668</v>
      </c>
      <c r="E44" s="3">
        <f t="shared" si="7"/>
        <v>0</v>
      </c>
      <c r="F44" s="8">
        <f t="shared" si="4"/>
        <v>0</v>
      </c>
      <c r="G44" s="4">
        <f>'[1]Ведомственная руб'!L286/1000</f>
        <v>637.668</v>
      </c>
      <c r="H44" s="4">
        <f>'[1]Ведомственная руб'!K286/1000</f>
        <v>0</v>
      </c>
      <c r="I44" s="8">
        <f t="shared" si="5"/>
        <v>0</v>
      </c>
      <c r="J44" s="1" t="s">
        <v>50</v>
      </c>
    </row>
    <row r="45" spans="1:10" ht="18" customHeight="1">
      <c r="A45" s="84"/>
      <c r="B45" s="84"/>
      <c r="C45" s="59" t="s">
        <v>29</v>
      </c>
      <c r="D45" s="24">
        <v>0</v>
      </c>
      <c r="E45" s="24">
        <v>0</v>
      </c>
      <c r="F45" s="26" t="e">
        <f t="shared" si="4"/>
        <v>#DIV/0!</v>
      </c>
      <c r="G45" s="39">
        <f>D45</f>
        <v>0</v>
      </c>
      <c r="H45" s="39">
        <f>E45</f>
        <v>0</v>
      </c>
      <c r="I45" s="26" t="e">
        <f>H45/G45</f>
        <v>#DIV/0!</v>
      </c>
      <c r="J45" s="40"/>
    </row>
    <row r="46" spans="1:11" ht="102" customHeight="1">
      <c r="A46" s="84"/>
      <c r="B46" s="84"/>
      <c r="C46" s="83" t="s">
        <v>34</v>
      </c>
      <c r="D46" s="47">
        <f>G46</f>
        <v>648.4000000000001</v>
      </c>
      <c r="E46" s="47">
        <f>H46</f>
        <v>328.40000000000003</v>
      </c>
      <c r="F46" s="63">
        <f t="shared" si="4"/>
        <v>0.5064774830351635</v>
      </c>
      <c r="G46" s="65">
        <f>'[1]Ведомственная руб'!L184/1000+'[1]Ведомственная руб'!L264/1000+'[1]Ведомственная руб'!L267/1000</f>
        <v>648.4000000000001</v>
      </c>
      <c r="H46" s="64">
        <f>'[1]Ведомственная руб'!K184/1000+'[1]Ведомственная руб'!K264/1000+'[1]Ведомственная руб'!K267/1000</f>
        <v>328.40000000000003</v>
      </c>
      <c r="I46" s="63">
        <f>H46/G46</f>
        <v>0.5064774830351635</v>
      </c>
      <c r="J46" s="60" t="s">
        <v>57</v>
      </c>
      <c r="K46" s="38" t="s">
        <v>78</v>
      </c>
    </row>
    <row r="47" spans="1:10" ht="102" customHeight="1">
      <c r="A47" s="84"/>
      <c r="B47" s="84"/>
      <c r="C47" s="93"/>
      <c r="D47" s="3">
        <f>G47</f>
        <v>481</v>
      </c>
      <c r="E47" s="3">
        <f>H47</f>
        <v>481</v>
      </c>
      <c r="F47" s="8">
        <f t="shared" si="4"/>
        <v>1</v>
      </c>
      <c r="G47" s="4">
        <f>'[1]Ведомственная руб'!L185/1000</f>
        <v>481</v>
      </c>
      <c r="H47" s="4">
        <f>'[1]Ведомственная руб'!K185/1000</f>
        <v>481</v>
      </c>
      <c r="I47" s="8">
        <f>H47/G47</f>
        <v>1</v>
      </c>
      <c r="J47" s="60" t="s">
        <v>56</v>
      </c>
    </row>
    <row r="48" spans="1:10" ht="102" customHeight="1">
      <c r="A48" s="84"/>
      <c r="B48" s="84"/>
      <c r="C48" s="83" t="s">
        <v>30</v>
      </c>
      <c r="D48" s="28">
        <f>SUM(D49:D66)</f>
        <v>8354.248000000001</v>
      </c>
      <c r="E48" s="28">
        <f>SUM(E49:E66)</f>
        <v>2259.6045900000004</v>
      </c>
      <c r="F48" s="29">
        <f>E48/D48</f>
        <v>0.27047372665977837</v>
      </c>
      <c r="G48" s="28">
        <f>SUM(G49:G66)</f>
        <v>8354.248000000001</v>
      </c>
      <c r="H48" s="28">
        <f>SUM(H49:H66)</f>
        <v>4706.304590000001</v>
      </c>
      <c r="I48" s="29">
        <f aca="true" t="shared" si="8" ref="I48:I87">H48/G48</f>
        <v>0.5633426958356994</v>
      </c>
      <c r="J48" s="42" t="s">
        <v>16</v>
      </c>
    </row>
    <row r="49" spans="1:10" ht="102" customHeight="1">
      <c r="A49" s="84"/>
      <c r="B49" s="84"/>
      <c r="C49" s="84"/>
      <c r="D49" s="3">
        <f>G49</f>
        <v>300</v>
      </c>
      <c r="E49" s="3">
        <f>H49</f>
        <v>102.3</v>
      </c>
      <c r="F49" s="8">
        <f t="shared" si="4"/>
        <v>0.34099999999999997</v>
      </c>
      <c r="G49" s="4">
        <f>'[1]Ведомственная руб'!L174/1000</f>
        <v>300</v>
      </c>
      <c r="H49" s="4">
        <f>'[1]Ведомственная руб'!K174/1000</f>
        <v>102.3</v>
      </c>
      <c r="I49" s="8">
        <f t="shared" si="8"/>
        <v>0.34099999999999997</v>
      </c>
      <c r="J49" s="2" t="s">
        <v>79</v>
      </c>
    </row>
    <row r="50" spans="1:10" ht="58.5" customHeight="1">
      <c r="A50" s="84"/>
      <c r="B50" s="84"/>
      <c r="C50" s="84"/>
      <c r="D50" s="3">
        <f aca="true" t="shared" si="9" ref="D50:E66">G50</f>
        <v>100</v>
      </c>
      <c r="E50" s="3">
        <f t="shared" si="9"/>
        <v>31.3</v>
      </c>
      <c r="F50" s="8">
        <f t="shared" si="4"/>
        <v>0.313</v>
      </c>
      <c r="G50" s="4">
        <f>'[1]Ведомственная руб'!L178/1000</f>
        <v>100</v>
      </c>
      <c r="H50" s="4">
        <f>'[1]Ведомственная руб'!K178/1000</f>
        <v>31.3</v>
      </c>
      <c r="I50" s="8">
        <f t="shared" si="8"/>
        <v>0.313</v>
      </c>
      <c r="J50" s="2" t="s">
        <v>10</v>
      </c>
    </row>
    <row r="51" spans="1:10" ht="64.5" customHeight="1">
      <c r="A51" s="84"/>
      <c r="B51" s="84"/>
      <c r="C51" s="84"/>
      <c r="D51" s="3">
        <f t="shared" si="9"/>
        <v>238.0223699999999</v>
      </c>
      <c r="E51" s="3">
        <f>H51-17</f>
        <v>130.97500000000002</v>
      </c>
      <c r="F51" s="8">
        <f t="shared" si="4"/>
        <v>0.5502634059143268</v>
      </c>
      <c r="G51" s="64">
        <f>'[1]Ведомственная руб'!L182/1000-'[1]Ведомственная руб'!L184/1000-'[1]Ведомственная руб'!L185/1000</f>
        <v>238.0223699999999</v>
      </c>
      <c r="H51" s="4">
        <f>'[1]Ведомственная руб'!K182/1000-'[1]Ведомственная руб'!K184/1000-'[1]Ведомственная руб'!K185/1000</f>
        <v>147.97500000000002</v>
      </c>
      <c r="I51" s="8">
        <f t="shared" si="8"/>
        <v>0.6216852642883948</v>
      </c>
      <c r="J51" s="2" t="s">
        <v>80</v>
      </c>
    </row>
    <row r="52" spans="1:10" ht="66" customHeight="1">
      <c r="A52" s="84"/>
      <c r="B52" s="84"/>
      <c r="C52" s="84"/>
      <c r="D52" s="3">
        <f t="shared" si="9"/>
        <v>0</v>
      </c>
      <c r="E52" s="3">
        <f t="shared" si="9"/>
        <v>0</v>
      </c>
      <c r="F52" s="8" t="e">
        <f t="shared" si="4"/>
        <v>#DIV/0!</v>
      </c>
      <c r="G52" s="4">
        <f>'[1]15_МУН прогр'!J27</f>
        <v>0</v>
      </c>
      <c r="H52" s="4">
        <f>'[1]15_МУН прогр'!I27</f>
        <v>0</v>
      </c>
      <c r="I52" s="8" t="e">
        <f t="shared" si="8"/>
        <v>#DIV/0!</v>
      </c>
      <c r="J52" s="2" t="s">
        <v>81</v>
      </c>
    </row>
    <row r="53" spans="1:10" ht="87" customHeight="1">
      <c r="A53" s="84"/>
      <c r="B53" s="84"/>
      <c r="C53" s="84"/>
      <c r="D53" s="66">
        <f t="shared" si="9"/>
        <v>0.00163</v>
      </c>
      <c r="E53" s="3">
        <f t="shared" si="9"/>
        <v>0</v>
      </c>
      <c r="F53" s="8">
        <f t="shared" si="4"/>
        <v>0</v>
      </c>
      <c r="G53" s="67">
        <f>'[1]Ведомственная руб'!L198/1000</f>
        <v>0.00163</v>
      </c>
      <c r="H53" s="4">
        <f>'[1]Ведомственная руб'!K198/1000</f>
        <v>0</v>
      </c>
      <c r="I53" s="8">
        <f t="shared" si="8"/>
        <v>0</v>
      </c>
      <c r="J53" s="2" t="s">
        <v>82</v>
      </c>
    </row>
    <row r="54" spans="1:10" ht="81" customHeight="1">
      <c r="A54" s="84"/>
      <c r="B54" s="84"/>
      <c r="C54" s="84"/>
      <c r="D54" s="3">
        <f t="shared" si="9"/>
        <v>200.072</v>
      </c>
      <c r="E54" s="3">
        <f t="shared" si="9"/>
        <v>0</v>
      </c>
      <c r="F54" s="8"/>
      <c r="G54" s="4">
        <f>'[1]Ведомственная руб'!L202/1000</f>
        <v>200.072</v>
      </c>
      <c r="H54" s="4">
        <f>'[1]Ведомственная руб'!K202/1000</f>
        <v>0</v>
      </c>
      <c r="I54" s="8">
        <f t="shared" si="8"/>
        <v>0</v>
      </c>
      <c r="J54" s="2" t="s">
        <v>83</v>
      </c>
    </row>
    <row r="55" spans="1:12" ht="58.5" customHeight="1">
      <c r="A55" s="84"/>
      <c r="B55" s="84"/>
      <c r="C55" s="84"/>
      <c r="D55" s="3">
        <f t="shared" si="9"/>
        <v>150.5</v>
      </c>
      <c r="E55" s="3">
        <f>H55-18.4</f>
        <v>25.731410000000004</v>
      </c>
      <c r="F55" s="8">
        <f t="shared" si="4"/>
        <v>0.1709728239202658</v>
      </c>
      <c r="G55" s="4">
        <f>'[1]Ведомственная руб'!L221/1000</f>
        <v>150.5</v>
      </c>
      <c r="H55" s="4">
        <f>'[1]Ведомственная руб'!K221/1000</f>
        <v>44.13141</v>
      </c>
      <c r="I55" s="8">
        <f t="shared" si="8"/>
        <v>0.2932319601328904</v>
      </c>
      <c r="J55" s="2" t="s">
        <v>4</v>
      </c>
      <c r="L55" s="43"/>
    </row>
    <row r="56" spans="1:10" ht="82.5" customHeight="1">
      <c r="A56" s="84"/>
      <c r="B56" s="84"/>
      <c r="C56" s="84"/>
      <c r="D56" s="3">
        <f t="shared" si="9"/>
        <v>15</v>
      </c>
      <c r="E56" s="3">
        <f t="shared" si="9"/>
        <v>0</v>
      </c>
      <c r="F56" s="8">
        <f t="shared" si="4"/>
        <v>0</v>
      </c>
      <c r="G56" s="4">
        <f>'[1]Ведомственная руб'!L226/1000</f>
        <v>15</v>
      </c>
      <c r="H56" s="4">
        <f>'[1]Ведомственная руб'!K225/1000</f>
        <v>0</v>
      </c>
      <c r="I56" s="8">
        <f t="shared" si="8"/>
        <v>0</v>
      </c>
      <c r="J56" s="2" t="s">
        <v>85</v>
      </c>
    </row>
    <row r="57" spans="1:10" ht="76.5" customHeight="1">
      <c r="A57" s="84"/>
      <c r="B57" s="84"/>
      <c r="C57" s="84"/>
      <c r="D57" s="3">
        <f t="shared" si="9"/>
        <v>1110.4</v>
      </c>
      <c r="E57" s="3">
        <f>H57-168.05</f>
        <v>248.94351</v>
      </c>
      <c r="F57" s="8">
        <f t="shared" si="4"/>
        <v>0.22419264229106628</v>
      </c>
      <c r="G57" s="4">
        <f>'[1]Ведомственная руб'!L229/1000</f>
        <v>1110.4</v>
      </c>
      <c r="H57" s="4">
        <f>'[1]Ведомственная руб'!K229/1000</f>
        <v>416.99351</v>
      </c>
      <c r="I57" s="8">
        <f t="shared" si="8"/>
        <v>0.37553450108069164</v>
      </c>
      <c r="J57" s="2" t="s">
        <v>58</v>
      </c>
    </row>
    <row r="58" spans="1:10" ht="58.5" customHeight="1">
      <c r="A58" s="84"/>
      <c r="B58" s="84"/>
      <c r="C58" s="84"/>
      <c r="D58" s="3">
        <f t="shared" si="9"/>
        <v>136.62</v>
      </c>
      <c r="E58" s="3">
        <f>H58-14.33</f>
        <v>21.495150000000002</v>
      </c>
      <c r="F58" s="8">
        <f t="shared" si="4"/>
        <v>0.15733530961791833</v>
      </c>
      <c r="G58" s="4">
        <f>'[1]Ведомственная руб'!L236/1000</f>
        <v>136.62</v>
      </c>
      <c r="H58" s="4">
        <f>'[1]Ведомственная руб'!K236/1000</f>
        <v>35.82515</v>
      </c>
      <c r="I58" s="8">
        <f t="shared" si="8"/>
        <v>0.26222478407261013</v>
      </c>
      <c r="J58" s="2" t="s">
        <v>5</v>
      </c>
    </row>
    <row r="59" spans="1:10" ht="58.5" customHeight="1">
      <c r="A59" s="84"/>
      <c r="B59" s="84"/>
      <c r="C59" s="84"/>
      <c r="D59" s="3">
        <f t="shared" si="9"/>
        <v>1800</v>
      </c>
      <c r="E59" s="3">
        <f>H59-1011.87</f>
        <v>542.00059</v>
      </c>
      <c r="F59" s="8">
        <f t="shared" si="4"/>
        <v>0.30111143888888886</v>
      </c>
      <c r="G59" s="4">
        <f>'[1]Ведомственная руб'!L240/1000</f>
        <v>1800</v>
      </c>
      <c r="H59" s="4">
        <f>'[1]Ведомственная руб'!K240/1000</f>
        <v>1553.87059</v>
      </c>
      <c r="I59" s="8">
        <f t="shared" si="8"/>
        <v>0.8632614388888888</v>
      </c>
      <c r="J59" s="2" t="s">
        <v>6</v>
      </c>
    </row>
    <row r="60" spans="1:10" ht="58.5" customHeight="1">
      <c r="A60" s="84"/>
      <c r="B60" s="84"/>
      <c r="C60" s="84"/>
      <c r="D60" s="3">
        <f t="shared" si="9"/>
        <v>50</v>
      </c>
      <c r="E60" s="3">
        <f t="shared" si="9"/>
        <v>24.8</v>
      </c>
      <c r="F60" s="8">
        <f t="shared" si="4"/>
        <v>0.496</v>
      </c>
      <c r="G60" s="4">
        <f>'[1]Ведомственная руб'!L247/1000</f>
        <v>50</v>
      </c>
      <c r="H60" s="4">
        <f>'[1]Ведомственная руб'!K247/1000</f>
        <v>24.8</v>
      </c>
      <c r="I60" s="8">
        <f t="shared" si="8"/>
        <v>0.496</v>
      </c>
      <c r="J60" s="2" t="s">
        <v>7</v>
      </c>
    </row>
    <row r="61" spans="1:10" ht="58.5" customHeight="1">
      <c r="A61" s="84"/>
      <c r="B61" s="84"/>
      <c r="C61" s="84"/>
      <c r="D61" s="3">
        <f t="shared" si="9"/>
        <v>230</v>
      </c>
      <c r="E61" s="3">
        <f>H61-4.98</f>
        <v>40.06358</v>
      </c>
      <c r="F61" s="8">
        <f t="shared" si="4"/>
        <v>0.17418947826086958</v>
      </c>
      <c r="G61" s="4">
        <f>'[1]Ведомственная руб'!L253/1000</f>
        <v>230</v>
      </c>
      <c r="H61" s="4">
        <f>'[1]Ведомственная руб'!K253/1000</f>
        <v>45.04358</v>
      </c>
      <c r="I61" s="8">
        <f t="shared" si="8"/>
        <v>0.19584165217391303</v>
      </c>
      <c r="J61" s="2" t="s">
        <v>8</v>
      </c>
    </row>
    <row r="62" spans="1:10" ht="58.5" customHeight="1">
      <c r="A62" s="84"/>
      <c r="B62" s="84"/>
      <c r="C62" s="84"/>
      <c r="D62" s="3">
        <f>G62</f>
        <v>3109.3</v>
      </c>
      <c r="E62" s="3">
        <f>H62-881.77</f>
        <v>971.3155800000002</v>
      </c>
      <c r="F62" s="8">
        <f t="shared" si="4"/>
        <v>0.31239043514617443</v>
      </c>
      <c r="G62" s="4">
        <f>'[1]Ведомственная руб'!L260/1000+'[1]Ведомственная руб'!L261/1000+'[1]Ведомственная руб'!L263/1000+'[1]Ведомственная руб'!L265/1000+'[1]Ведомственная руб'!L266/1000+'[1]Ведомственная руб'!L268/1000+'[1]Ведомственная руб'!L269/1000+'[1]Ведомственная руб'!L270/1000+'[1]Ведомственная руб'!L271/1000+'[1]Ведомственная руб'!L272/1000</f>
        <v>3109.3</v>
      </c>
      <c r="H62" s="68">
        <f>'[1]Ведомственная руб'!K260/1000+'[1]Ведомственная руб'!K261/1000+'[1]Ведомственная руб'!K263/1000+'[1]Ведомственная руб'!K265/1000+'[1]Ведомственная руб'!K266/1000+'[1]Ведомственная руб'!K268/1000+'[1]Ведомственная руб'!K269/1000+'[1]Ведомственная руб'!K270/1000+'[1]Ведомственная руб'!K271/1000+'[1]Ведомственная руб'!K272/1000</f>
        <v>1853.0855800000002</v>
      </c>
      <c r="I62" s="8">
        <f t="shared" si="8"/>
        <v>0.5959815971440517</v>
      </c>
      <c r="J62" s="2" t="s">
        <v>9</v>
      </c>
    </row>
    <row r="63" spans="1:10" ht="82.5" customHeight="1">
      <c r="A63" s="84"/>
      <c r="B63" s="84"/>
      <c r="C63" s="84"/>
      <c r="D63" s="3">
        <f t="shared" si="9"/>
        <v>250</v>
      </c>
      <c r="E63" s="3">
        <f>H63-199.8</f>
        <v>30.899999999999977</v>
      </c>
      <c r="F63" s="8">
        <f t="shared" si="4"/>
        <v>0.1235999999999999</v>
      </c>
      <c r="G63" s="4">
        <f>'[1]Ведомственная руб'!L273/1000</f>
        <v>250</v>
      </c>
      <c r="H63" s="4">
        <f>'[1]Ведомственная руб'!K273/1000</f>
        <v>230.7</v>
      </c>
      <c r="I63" s="8">
        <f>H63/G63</f>
        <v>0.9228</v>
      </c>
      <c r="J63" s="2" t="s">
        <v>86</v>
      </c>
    </row>
    <row r="64" spans="1:10" ht="88.5" customHeight="1">
      <c r="A64" s="84"/>
      <c r="B64" s="84"/>
      <c r="C64" s="84"/>
      <c r="D64" s="3">
        <f t="shared" si="9"/>
        <v>600</v>
      </c>
      <c r="E64" s="3">
        <f>H64-130.5</f>
        <v>78</v>
      </c>
      <c r="F64" s="8">
        <f t="shared" si="4"/>
        <v>0.13</v>
      </c>
      <c r="G64" s="4">
        <f>'[1]Ведомственная руб'!L276/1000</f>
        <v>600</v>
      </c>
      <c r="H64" s="4">
        <f>'[1]Ведомственная руб'!K276/1000</f>
        <v>208.5</v>
      </c>
      <c r="I64" s="8">
        <f>H64/G64</f>
        <v>0.3475</v>
      </c>
      <c r="J64" s="44" t="s">
        <v>87</v>
      </c>
    </row>
    <row r="65" spans="1:10" ht="58.5" customHeight="1">
      <c r="A65" s="84"/>
      <c r="B65" s="84"/>
      <c r="C65" s="84"/>
      <c r="D65" s="3">
        <f t="shared" si="9"/>
        <v>64.332</v>
      </c>
      <c r="E65" s="3">
        <f t="shared" si="9"/>
        <v>11.779770000000001</v>
      </c>
      <c r="F65" s="8">
        <f t="shared" si="4"/>
        <v>0.1831090281663869</v>
      </c>
      <c r="G65" s="4">
        <f>'[1]Ведомственная руб'!L285/1000+'[1]Ведомственная руб'!L287/1000</f>
        <v>64.332</v>
      </c>
      <c r="H65" s="4">
        <f>'[1]Ведомственная руб'!K287/1000</f>
        <v>11.779770000000001</v>
      </c>
      <c r="I65" s="8">
        <f>H65/G65</f>
        <v>0.1831090281663869</v>
      </c>
      <c r="J65" s="2" t="s">
        <v>88</v>
      </c>
    </row>
    <row r="66" spans="1:10" ht="75" customHeight="1">
      <c r="A66" s="85"/>
      <c r="B66" s="85"/>
      <c r="C66" s="85"/>
      <c r="D66" s="3">
        <f t="shared" si="9"/>
        <v>0</v>
      </c>
      <c r="E66" s="3">
        <f t="shared" si="9"/>
        <v>0</v>
      </c>
      <c r="F66" s="8" t="e">
        <f t="shared" si="4"/>
        <v>#DIV/0!</v>
      </c>
      <c r="G66" s="4"/>
      <c r="H66" s="4">
        <f>'[1]15_МУН прогр'!I41-H43</f>
        <v>0</v>
      </c>
      <c r="I66" s="8" t="e">
        <f>H66/G66</f>
        <v>#DIV/0!</v>
      </c>
      <c r="J66" s="2" t="s">
        <v>89</v>
      </c>
    </row>
    <row r="67" spans="1:10" ht="15.75" customHeight="1">
      <c r="A67" s="83" t="s">
        <v>48</v>
      </c>
      <c r="B67" s="83" t="s">
        <v>17</v>
      </c>
      <c r="C67" s="22" t="s">
        <v>26</v>
      </c>
      <c r="D67" s="9">
        <f>D68+D69+D74+D75+D78</f>
        <v>40518.988</v>
      </c>
      <c r="E67" s="9">
        <f>E68+E69+E74+E75+E78</f>
        <v>5565.495999999999</v>
      </c>
      <c r="F67" s="10">
        <f>E67/D67</f>
        <v>0.13735525675024263</v>
      </c>
      <c r="G67" s="9">
        <f>G68+G69+G74+G75+G78</f>
        <v>40518.988</v>
      </c>
      <c r="H67" s="9">
        <f>H68+H69+H74+H75+H78</f>
        <v>9595.246</v>
      </c>
      <c r="I67" s="10">
        <f t="shared" si="8"/>
        <v>0.2368086290802722</v>
      </c>
      <c r="J67" s="23"/>
    </row>
    <row r="68" spans="1:10" ht="94.5" customHeight="1">
      <c r="A68" s="84"/>
      <c r="B68" s="84"/>
      <c r="C68" s="45" t="s">
        <v>27</v>
      </c>
      <c r="D68" s="24"/>
      <c r="E68" s="24"/>
      <c r="F68" s="46"/>
      <c r="G68" s="24"/>
      <c r="H68" s="24"/>
      <c r="I68" s="46"/>
      <c r="J68" s="27"/>
    </row>
    <row r="69" spans="1:10" ht="15.75" customHeight="1">
      <c r="A69" s="84"/>
      <c r="B69" s="84"/>
      <c r="C69" s="79" t="s">
        <v>28</v>
      </c>
      <c r="D69" s="37">
        <f>D70+D71+D73+D72</f>
        <v>27806.97</v>
      </c>
      <c r="E69" s="37">
        <f>E70+E71+E73+E72</f>
        <v>1832.049</v>
      </c>
      <c r="F69" s="29">
        <f>E69/D69</f>
        <v>0.06588452463537019</v>
      </c>
      <c r="G69" s="37">
        <f>G70+G71+G73+G72</f>
        <v>27806.97</v>
      </c>
      <c r="H69" s="37">
        <f>H70+H71+H73+H72</f>
        <v>1832.049</v>
      </c>
      <c r="I69" s="29">
        <f t="shared" si="8"/>
        <v>0.06588452463537019</v>
      </c>
      <c r="J69" s="27"/>
    </row>
    <row r="70" spans="1:10" ht="108" customHeight="1">
      <c r="A70" s="84"/>
      <c r="B70" s="84"/>
      <c r="C70" s="79"/>
      <c r="D70" s="3">
        <f aca="true" t="shared" si="10" ref="D70:E73">G70</f>
        <v>4728.24</v>
      </c>
      <c r="E70" s="3">
        <f t="shared" si="10"/>
        <v>1576.08</v>
      </c>
      <c r="F70" s="8">
        <f>E70/D70</f>
        <v>0.3333333333333333</v>
      </c>
      <c r="G70" s="4">
        <v>4728.24</v>
      </c>
      <c r="H70" s="4">
        <f>'[1]Ведомственная руб'!K333/1000</f>
        <v>1576.08</v>
      </c>
      <c r="I70" s="8">
        <f>H70/G70</f>
        <v>0.3333333333333333</v>
      </c>
      <c r="J70" s="1" t="s">
        <v>39</v>
      </c>
    </row>
    <row r="71" spans="1:10" ht="135" customHeight="1">
      <c r="A71" s="84"/>
      <c r="B71" s="84"/>
      <c r="C71" s="79"/>
      <c r="D71" s="3">
        <f t="shared" si="10"/>
        <v>767.76</v>
      </c>
      <c r="E71" s="3">
        <f t="shared" si="10"/>
        <v>255.969</v>
      </c>
      <c r="F71" s="8">
        <f>E71/D71</f>
        <v>0.3333971553610503</v>
      </c>
      <c r="G71" s="4">
        <v>767.76</v>
      </c>
      <c r="H71" s="4">
        <f>'[1]Ведомственная руб'!K330/1000</f>
        <v>255.969</v>
      </c>
      <c r="I71" s="8">
        <f>H71/G71</f>
        <v>0.3333971553610503</v>
      </c>
      <c r="J71" s="1" t="s">
        <v>40</v>
      </c>
    </row>
    <row r="72" spans="1:10" ht="47.25" customHeight="1">
      <c r="A72" s="84"/>
      <c r="B72" s="84"/>
      <c r="C72" s="79"/>
      <c r="D72" s="3">
        <f t="shared" si="10"/>
        <v>22310.97</v>
      </c>
      <c r="E72" s="3">
        <f t="shared" si="10"/>
        <v>0</v>
      </c>
      <c r="F72" s="8">
        <f>E72/D72</f>
        <v>0</v>
      </c>
      <c r="G72" s="4">
        <v>22310.97</v>
      </c>
      <c r="H72" s="4"/>
      <c r="I72" s="8">
        <f>H72/G72</f>
        <v>0</v>
      </c>
      <c r="J72" s="1" t="s">
        <v>90</v>
      </c>
    </row>
    <row r="73" spans="1:10" ht="98.25" customHeight="1" hidden="1" outlineLevel="1">
      <c r="A73" s="84"/>
      <c r="B73" s="84"/>
      <c r="C73" s="79"/>
      <c r="D73" s="3">
        <f t="shared" si="10"/>
        <v>0</v>
      </c>
      <c r="E73" s="3">
        <f t="shared" si="10"/>
        <v>0</v>
      </c>
      <c r="F73" s="8" t="e">
        <f>E73/D73</f>
        <v>#DIV/0!</v>
      </c>
      <c r="G73" s="4"/>
      <c r="H73" s="4"/>
      <c r="I73" s="8" t="e">
        <f>H73/G73</f>
        <v>#DIV/0!</v>
      </c>
      <c r="J73" s="1" t="s">
        <v>59</v>
      </c>
    </row>
    <row r="74" spans="1:10" ht="40.5" customHeight="1" collapsed="1">
      <c r="A74" s="84"/>
      <c r="B74" s="84"/>
      <c r="C74" s="45" t="s">
        <v>29</v>
      </c>
      <c r="D74" s="24"/>
      <c r="E74" s="24"/>
      <c r="F74" s="25"/>
      <c r="G74" s="24"/>
      <c r="H74" s="24"/>
      <c r="I74" s="46"/>
      <c r="J74" s="27"/>
    </row>
    <row r="75" spans="1:10" ht="42" customHeight="1">
      <c r="A75" s="84"/>
      <c r="B75" s="84"/>
      <c r="C75" s="45" t="s">
        <v>34</v>
      </c>
      <c r="D75" s="28">
        <f>SUM(D76:D77)</f>
        <v>100</v>
      </c>
      <c r="E75" s="28">
        <f>SUM(E76:E77)</f>
        <v>60</v>
      </c>
      <c r="F75" s="29">
        <f>E75/D75</f>
        <v>0.6</v>
      </c>
      <c r="G75" s="28">
        <f>SUM(G76:G77)</f>
        <v>100</v>
      </c>
      <c r="H75" s="28">
        <f>SUM(H76:H77)</f>
        <v>60</v>
      </c>
      <c r="I75" s="29">
        <f>H75/G75</f>
        <v>0.6</v>
      </c>
      <c r="J75" s="27"/>
    </row>
    <row r="76" spans="1:10" ht="66" customHeight="1">
      <c r="A76" s="84"/>
      <c r="B76" s="84"/>
      <c r="C76" s="83"/>
      <c r="D76" s="47">
        <f>G76</f>
        <v>40</v>
      </c>
      <c r="E76" s="47">
        <f>H76</f>
        <v>0</v>
      </c>
      <c r="F76" s="48"/>
      <c r="G76" s="47">
        <v>40</v>
      </c>
      <c r="H76" s="47"/>
      <c r="I76" s="49"/>
      <c r="J76" s="50" t="s">
        <v>91</v>
      </c>
    </row>
    <row r="77" spans="1:10" ht="126.75" customHeight="1">
      <c r="A77" s="84"/>
      <c r="B77" s="84"/>
      <c r="C77" s="85"/>
      <c r="D77" s="47">
        <f>G77</f>
        <v>60</v>
      </c>
      <c r="E77" s="47">
        <f>H77</f>
        <v>60</v>
      </c>
      <c r="F77" s="48"/>
      <c r="G77" s="47">
        <v>60</v>
      </c>
      <c r="H77" s="47">
        <f>'[1]Ведомственная руб'!K323/1000</f>
        <v>60</v>
      </c>
      <c r="I77" s="49"/>
      <c r="J77" s="50" t="s">
        <v>92</v>
      </c>
    </row>
    <row r="78" spans="1:10" ht="190.5" customHeight="1">
      <c r="A78" s="84"/>
      <c r="B78" s="84"/>
      <c r="C78" s="79" t="s">
        <v>30</v>
      </c>
      <c r="D78" s="28">
        <f>SUM(D79:D86)</f>
        <v>12612.017999999998</v>
      </c>
      <c r="E78" s="28">
        <f>SUM(E79:E86)</f>
        <v>3673.446999999999</v>
      </c>
      <c r="F78" s="29">
        <f>E78/D78</f>
        <v>0.2912656007944169</v>
      </c>
      <c r="G78" s="28">
        <f>SUM(G79:G86)</f>
        <v>12612.017999999998</v>
      </c>
      <c r="H78" s="28">
        <f>SUM(H79:H86)</f>
        <v>7703.197</v>
      </c>
      <c r="I78" s="29">
        <f t="shared" si="8"/>
        <v>0.61078227132248</v>
      </c>
      <c r="J78" s="30" t="s">
        <v>18</v>
      </c>
    </row>
    <row r="79" spans="1:10" ht="98.25" customHeight="1">
      <c r="A79" s="84"/>
      <c r="B79" s="84"/>
      <c r="C79" s="79"/>
      <c r="D79" s="3">
        <f>G79</f>
        <v>9179.06</v>
      </c>
      <c r="E79" s="3">
        <f>H79-3918.76</f>
        <v>3165.1539999999995</v>
      </c>
      <c r="F79" s="8">
        <f aca="true" t="shared" si="11" ref="F79:F86">E79/D79</f>
        <v>0.34482332613579164</v>
      </c>
      <c r="G79" s="4">
        <f>'[1]15_МУН прогр'!J43</f>
        <v>9179.06</v>
      </c>
      <c r="H79" s="4">
        <f>'[1]15_МУН прогр'!I43</f>
        <v>7083.914</v>
      </c>
      <c r="I79" s="8">
        <f t="shared" si="8"/>
        <v>0.7717472159458594</v>
      </c>
      <c r="J79" s="2" t="s">
        <v>112</v>
      </c>
    </row>
    <row r="80" spans="1:10" ht="84.75" customHeight="1">
      <c r="A80" s="84"/>
      <c r="B80" s="84"/>
      <c r="C80" s="79"/>
      <c r="D80" s="3">
        <f aca="true" t="shared" si="12" ref="D80:E86">G80</f>
        <v>0</v>
      </c>
      <c r="E80" s="3">
        <f t="shared" si="12"/>
        <v>0</v>
      </c>
      <c r="F80" s="8" t="e">
        <f t="shared" si="11"/>
        <v>#DIV/0!</v>
      </c>
      <c r="G80" s="4">
        <f>'[1]15_МУН прогр'!J44</f>
        <v>0</v>
      </c>
      <c r="H80" s="4">
        <f>'[1]15_МУН прогр'!I44</f>
        <v>0</v>
      </c>
      <c r="I80" s="8" t="e">
        <f t="shared" si="8"/>
        <v>#DIV/0!</v>
      </c>
      <c r="J80" s="2" t="s">
        <v>113</v>
      </c>
    </row>
    <row r="81" spans="1:10" ht="77.25" customHeight="1">
      <c r="A81" s="84"/>
      <c r="B81" s="84"/>
      <c r="C81" s="79"/>
      <c r="D81" s="3">
        <f t="shared" si="12"/>
        <v>204.93</v>
      </c>
      <c r="E81" s="3">
        <f>H81-110.99</f>
        <v>50.000000000000014</v>
      </c>
      <c r="F81" s="8">
        <f t="shared" si="11"/>
        <v>0.2439857512321281</v>
      </c>
      <c r="G81" s="4">
        <f>'[1]15_МУН прогр'!J45</f>
        <v>204.93</v>
      </c>
      <c r="H81" s="4">
        <f>'[1]15_МУН прогр'!I45</f>
        <v>160.99</v>
      </c>
      <c r="I81" s="8">
        <f t="shared" si="8"/>
        <v>0.7855853218172059</v>
      </c>
      <c r="J81" s="2" t="s">
        <v>114</v>
      </c>
    </row>
    <row r="82" spans="1:10" ht="63" customHeight="1">
      <c r="A82" s="84"/>
      <c r="B82" s="84"/>
      <c r="C82" s="79"/>
      <c r="D82" s="3">
        <f t="shared" si="12"/>
        <v>0</v>
      </c>
      <c r="E82" s="3">
        <f t="shared" si="12"/>
        <v>0</v>
      </c>
      <c r="F82" s="8" t="e">
        <f t="shared" si="11"/>
        <v>#DIV/0!</v>
      </c>
      <c r="G82" s="4">
        <f>'[1]15_МУН прогр'!J46</f>
        <v>0</v>
      </c>
      <c r="H82" s="4">
        <f>'[1]15_МУН прогр'!I46</f>
        <v>0</v>
      </c>
      <c r="I82" s="8" t="e">
        <f t="shared" si="8"/>
        <v>#DIV/0!</v>
      </c>
      <c r="J82" s="2" t="s">
        <v>115</v>
      </c>
    </row>
    <row r="83" spans="1:10" ht="73.5" customHeight="1">
      <c r="A83" s="84"/>
      <c r="B83" s="84"/>
      <c r="C83" s="79"/>
      <c r="D83" s="3">
        <f t="shared" si="12"/>
        <v>284</v>
      </c>
      <c r="E83" s="3">
        <f>H83</f>
        <v>153</v>
      </c>
      <c r="F83" s="8">
        <f>E83/D83</f>
        <v>0.5387323943661971</v>
      </c>
      <c r="G83" s="4">
        <f>'[1]15_МУН прогр'!J47-G75</f>
        <v>284</v>
      </c>
      <c r="H83" s="4">
        <f>'[1]Ведомственная руб'!K311/1000+'[1]Ведомственная руб'!K319/1000</f>
        <v>153</v>
      </c>
      <c r="I83" s="8">
        <f>H83/G83</f>
        <v>0.5387323943661971</v>
      </c>
      <c r="J83" s="51" t="s">
        <v>93</v>
      </c>
    </row>
    <row r="84" spans="1:10" ht="69.75" customHeight="1">
      <c r="A84" s="84"/>
      <c r="B84" s="84"/>
      <c r="C84" s="79"/>
      <c r="D84" s="3">
        <f t="shared" si="12"/>
        <v>2028.018</v>
      </c>
      <c r="E84" s="3">
        <f t="shared" si="12"/>
        <v>0</v>
      </c>
      <c r="F84" s="8">
        <f>E84/D84</f>
        <v>0</v>
      </c>
      <c r="G84" s="4">
        <f>'[1]15_МУН прогр'!J49-G72</f>
        <v>2028.018</v>
      </c>
      <c r="H84" s="4">
        <f>'[1]15_МУН прогр'!I49-H72</f>
        <v>0</v>
      </c>
      <c r="I84" s="8">
        <f>H84/G84</f>
        <v>0</v>
      </c>
      <c r="J84" s="2" t="s">
        <v>94</v>
      </c>
    </row>
    <row r="85" spans="1:10" ht="115.5" customHeight="1">
      <c r="A85" s="84"/>
      <c r="B85" s="84"/>
      <c r="C85" s="79"/>
      <c r="D85" s="3">
        <f t="shared" si="12"/>
        <v>788.04</v>
      </c>
      <c r="E85" s="3">
        <f t="shared" si="12"/>
        <v>262.68</v>
      </c>
      <c r="F85" s="8">
        <f t="shared" si="11"/>
        <v>0.33333333333333337</v>
      </c>
      <c r="G85" s="4">
        <f>'[1]15_МУН прогр'!J52</f>
        <v>788.04</v>
      </c>
      <c r="H85" s="4">
        <f>'[1]15_МУН прогр'!I52</f>
        <v>262.68</v>
      </c>
      <c r="I85" s="8">
        <f t="shared" si="8"/>
        <v>0.33333333333333337</v>
      </c>
      <c r="J85" s="69" t="s">
        <v>95</v>
      </c>
    </row>
    <row r="86" spans="1:13" ht="94.5" customHeight="1">
      <c r="A86" s="85"/>
      <c r="B86" s="85"/>
      <c r="C86" s="59"/>
      <c r="D86" s="3">
        <f t="shared" si="12"/>
        <v>127.97</v>
      </c>
      <c r="E86" s="3">
        <f t="shared" si="12"/>
        <v>42.613</v>
      </c>
      <c r="F86" s="8">
        <f t="shared" si="11"/>
        <v>0.3329921075252012</v>
      </c>
      <c r="G86" s="4">
        <f>'[1]15_МУН прогр'!J54</f>
        <v>127.97</v>
      </c>
      <c r="H86" s="4">
        <f>'[1]15_МУН прогр'!I54</f>
        <v>42.613</v>
      </c>
      <c r="I86" s="8">
        <f t="shared" si="8"/>
        <v>0.3329921075252012</v>
      </c>
      <c r="J86" s="2" t="s">
        <v>96</v>
      </c>
      <c r="M86" s="43"/>
    </row>
    <row r="87" spans="1:10" ht="15.75" customHeight="1">
      <c r="A87" s="83" t="s">
        <v>49</v>
      </c>
      <c r="B87" s="83" t="s">
        <v>32</v>
      </c>
      <c r="C87" s="22" t="s">
        <v>26</v>
      </c>
      <c r="D87" s="9">
        <f>D88+D89+D90+D91+D92</f>
        <v>1647.51002</v>
      </c>
      <c r="E87" s="9">
        <f>E88+E89+E90+E91+E92</f>
        <v>150</v>
      </c>
      <c r="F87" s="10">
        <f>E87/D87</f>
        <v>0.09104648723168313</v>
      </c>
      <c r="G87" s="9">
        <f>G88+G89+G90+G91+G92</f>
        <v>1647.51002</v>
      </c>
      <c r="H87" s="9">
        <f>H88+H89+H90+H91+H92</f>
        <v>568</v>
      </c>
      <c r="I87" s="10">
        <f t="shared" si="8"/>
        <v>0.34476269831730677</v>
      </c>
      <c r="J87" s="23"/>
    </row>
    <row r="88" spans="1:10" ht="103.5" customHeight="1">
      <c r="A88" s="84"/>
      <c r="B88" s="84"/>
      <c r="C88" s="45" t="s">
        <v>27</v>
      </c>
      <c r="D88" s="24">
        <f aca="true" t="shared" si="13" ref="D88:E91">G88</f>
        <v>0</v>
      </c>
      <c r="E88" s="24">
        <f t="shared" si="13"/>
        <v>0</v>
      </c>
      <c r="F88" s="26" t="e">
        <f>E88/D88</f>
        <v>#DIV/0!</v>
      </c>
      <c r="G88" s="39"/>
      <c r="H88" s="39"/>
      <c r="I88" s="26" t="e">
        <f>H88/G88</f>
        <v>#DIV/0!</v>
      </c>
      <c r="J88" s="52"/>
    </row>
    <row r="89" spans="1:10" ht="90.75" customHeight="1">
      <c r="A89" s="84"/>
      <c r="B89" s="84"/>
      <c r="C89" s="45" t="s">
        <v>51</v>
      </c>
      <c r="D89" s="24">
        <f t="shared" si="13"/>
        <v>0</v>
      </c>
      <c r="E89" s="24">
        <f t="shared" si="13"/>
        <v>0</v>
      </c>
      <c r="F89" s="26" t="e">
        <f>E89/D89</f>
        <v>#DIV/0!</v>
      </c>
      <c r="G89" s="39"/>
      <c r="H89" s="39"/>
      <c r="I89" s="26" t="e">
        <f>H89/G89</f>
        <v>#DIV/0!</v>
      </c>
      <c r="J89" s="52"/>
    </row>
    <row r="90" spans="1:10" ht="42.75" customHeight="1">
      <c r="A90" s="84"/>
      <c r="B90" s="84"/>
      <c r="C90" s="45" t="s">
        <v>29</v>
      </c>
      <c r="D90" s="24">
        <f t="shared" si="13"/>
        <v>0</v>
      </c>
      <c r="E90" s="24">
        <f t="shared" si="13"/>
        <v>0</v>
      </c>
      <c r="F90" s="25"/>
      <c r="G90" s="39"/>
      <c r="H90" s="39"/>
      <c r="I90" s="26"/>
      <c r="J90" s="27"/>
    </row>
    <row r="91" spans="1:10" ht="92.25" customHeight="1">
      <c r="A91" s="84"/>
      <c r="B91" s="84"/>
      <c r="C91" s="45" t="s">
        <v>34</v>
      </c>
      <c r="D91" s="24">
        <f t="shared" si="13"/>
        <v>86.77601999999999</v>
      </c>
      <c r="E91" s="24">
        <f t="shared" si="13"/>
        <v>0</v>
      </c>
      <c r="F91" s="26">
        <f aca="true" t="shared" si="14" ref="F91:F107">E91/D91</f>
        <v>0</v>
      </c>
      <c r="G91" s="39">
        <f>20.12802+66.648</f>
        <v>86.77601999999999</v>
      </c>
      <c r="H91" s="39"/>
      <c r="I91" s="26">
        <f>H91/G91</f>
        <v>0</v>
      </c>
      <c r="J91" s="53" t="s">
        <v>60</v>
      </c>
    </row>
    <row r="92" spans="1:10" ht="177" customHeight="1">
      <c r="A92" s="84"/>
      <c r="B92" s="84"/>
      <c r="C92" s="83" t="s">
        <v>30</v>
      </c>
      <c r="D92" s="6">
        <f>SUM(D93:D98)</f>
        <v>1560.734</v>
      </c>
      <c r="E92" s="6">
        <f>SUM(E93:E98)</f>
        <v>150</v>
      </c>
      <c r="F92" s="7">
        <f t="shared" si="14"/>
        <v>0.09610862581323916</v>
      </c>
      <c r="G92" s="6">
        <f>SUM(G93:G98)</f>
        <v>1560.734</v>
      </c>
      <c r="H92" s="6">
        <f>SUM(H93:H98)</f>
        <v>568</v>
      </c>
      <c r="I92" s="7">
        <f aca="true" t="shared" si="15" ref="I92:I107">H92/G92</f>
        <v>0.3639313297461323</v>
      </c>
      <c r="J92" s="54" t="s">
        <v>19</v>
      </c>
    </row>
    <row r="93" spans="1:10" ht="126" customHeight="1">
      <c r="A93" s="84"/>
      <c r="B93" s="84"/>
      <c r="C93" s="84"/>
      <c r="D93" s="3">
        <f aca="true" t="shared" si="16" ref="D93:E98">G93</f>
        <v>1000</v>
      </c>
      <c r="E93" s="3">
        <f>H93-400</f>
        <v>100</v>
      </c>
      <c r="F93" s="8">
        <f t="shared" si="14"/>
        <v>0.1</v>
      </c>
      <c r="G93" s="4">
        <f>'[1]15_МУН прогр'!J56</f>
        <v>1000</v>
      </c>
      <c r="H93" s="4">
        <f>'[1]15_МУН прогр'!I56</f>
        <v>500</v>
      </c>
      <c r="I93" s="8">
        <f t="shared" si="15"/>
        <v>0.5</v>
      </c>
      <c r="J93" s="2" t="s">
        <v>116</v>
      </c>
    </row>
    <row r="94" spans="1:10" ht="77.25" customHeight="1">
      <c r="A94" s="84"/>
      <c r="B94" s="84"/>
      <c r="C94" s="84"/>
      <c r="D94" s="3">
        <f t="shared" si="16"/>
        <v>100</v>
      </c>
      <c r="E94" s="3">
        <f>H94</f>
        <v>50</v>
      </c>
      <c r="F94" s="8">
        <f t="shared" si="14"/>
        <v>0.5</v>
      </c>
      <c r="G94" s="4">
        <f>'[1]15_МУН прогр'!J57</f>
        <v>100</v>
      </c>
      <c r="H94" s="4">
        <f>'[1]15_МУН прогр'!I57</f>
        <v>50</v>
      </c>
      <c r="I94" s="8">
        <f>H94/G94</f>
        <v>0.5</v>
      </c>
      <c r="J94" s="2" t="s">
        <v>11</v>
      </c>
    </row>
    <row r="95" spans="1:10" ht="60.75" customHeight="1">
      <c r="A95" s="84"/>
      <c r="B95" s="84"/>
      <c r="C95" s="84"/>
      <c r="D95" s="3">
        <f t="shared" si="16"/>
        <v>0</v>
      </c>
      <c r="E95" s="3">
        <f t="shared" si="16"/>
        <v>0</v>
      </c>
      <c r="F95" s="8" t="e">
        <f t="shared" si="14"/>
        <v>#DIV/0!</v>
      </c>
      <c r="G95" s="4">
        <f>'[1]15_МУН прогр'!J58</f>
        <v>0</v>
      </c>
      <c r="H95" s="4">
        <f>'[1]15_МУН прогр'!I58</f>
        <v>0</v>
      </c>
      <c r="I95" s="8" t="e">
        <f>H95/G95</f>
        <v>#DIV/0!</v>
      </c>
      <c r="J95" s="2" t="s">
        <v>97</v>
      </c>
    </row>
    <row r="96" spans="1:10" ht="64.5" customHeight="1">
      <c r="A96" s="84"/>
      <c r="B96" s="84"/>
      <c r="C96" s="84"/>
      <c r="D96" s="3">
        <f t="shared" si="16"/>
        <v>0</v>
      </c>
      <c r="E96" s="3">
        <f t="shared" si="16"/>
        <v>0</v>
      </c>
      <c r="F96" s="8" t="e">
        <f t="shared" si="14"/>
        <v>#DIV/0!</v>
      </c>
      <c r="G96" s="4">
        <f>'[1]15_МУН прогр'!J60</f>
        <v>0</v>
      </c>
      <c r="H96" s="4">
        <f>'[1]15_МУН прогр'!I60</f>
        <v>0</v>
      </c>
      <c r="I96" s="8" t="e">
        <f t="shared" si="15"/>
        <v>#DIV/0!</v>
      </c>
      <c r="J96" s="69" t="s">
        <v>98</v>
      </c>
    </row>
    <row r="97" spans="1:10" ht="70.5" customHeight="1">
      <c r="A97" s="84"/>
      <c r="B97" s="84"/>
      <c r="C97" s="84"/>
      <c r="D97" s="3">
        <f t="shared" si="16"/>
        <v>30</v>
      </c>
      <c r="E97" s="3">
        <f>H97-18</f>
        <v>0</v>
      </c>
      <c r="F97" s="8">
        <f t="shared" si="14"/>
        <v>0</v>
      </c>
      <c r="G97" s="4">
        <f>'[1]15_МУН прогр'!J61</f>
        <v>30</v>
      </c>
      <c r="H97" s="4">
        <f>'[1]15_МУН прогр'!I61</f>
        <v>18</v>
      </c>
      <c r="I97" s="8">
        <f t="shared" si="15"/>
        <v>0.6</v>
      </c>
      <c r="J97" s="2" t="s">
        <v>99</v>
      </c>
    </row>
    <row r="98" spans="1:10" ht="97.5" customHeight="1">
      <c r="A98" s="85"/>
      <c r="B98" s="85"/>
      <c r="C98" s="85"/>
      <c r="D98" s="3">
        <f t="shared" si="16"/>
        <v>430.73400000000004</v>
      </c>
      <c r="E98" s="3">
        <f t="shared" si="16"/>
        <v>0</v>
      </c>
      <c r="F98" s="8">
        <f t="shared" si="14"/>
        <v>0</v>
      </c>
      <c r="G98" s="4">
        <f>'[1]15_МУН прогр'!J62-G91</f>
        <v>430.73400000000004</v>
      </c>
      <c r="H98" s="4">
        <f>'[1]15_МУН прогр'!I62-H91</f>
        <v>0</v>
      </c>
      <c r="I98" s="8">
        <f t="shared" si="15"/>
        <v>0</v>
      </c>
      <c r="J98" s="2" t="s">
        <v>100</v>
      </c>
    </row>
    <row r="99" spans="1:10" ht="79.5" customHeight="1">
      <c r="A99" s="83" t="s">
        <v>52</v>
      </c>
      <c r="B99" s="83"/>
      <c r="C99" s="83" t="s">
        <v>30</v>
      </c>
      <c r="D99" s="28">
        <f>SUM(D100:D101)</f>
        <v>0</v>
      </c>
      <c r="E99" s="28">
        <f>SUM(E100:E101)</f>
        <v>0</v>
      </c>
      <c r="F99" s="28" t="s">
        <v>62</v>
      </c>
      <c r="G99" s="28">
        <f>SUM(G100:G101)</f>
        <v>0</v>
      </c>
      <c r="H99" s="28">
        <f>SUM(H100:H101)</f>
        <v>0</v>
      </c>
      <c r="I99" s="28" t="s">
        <v>62</v>
      </c>
      <c r="J99" s="55" t="s">
        <v>53</v>
      </c>
    </row>
    <row r="100" spans="1:10" ht="104.25" customHeight="1">
      <c r="A100" s="84"/>
      <c r="B100" s="84"/>
      <c r="C100" s="84"/>
      <c r="D100" s="3"/>
      <c r="E100" s="3"/>
      <c r="F100" s="6" t="s">
        <v>62</v>
      </c>
      <c r="G100" s="4">
        <f>D100</f>
        <v>0</v>
      </c>
      <c r="H100" s="4">
        <f>E100</f>
        <v>0</v>
      </c>
      <c r="I100" s="6" t="s">
        <v>62</v>
      </c>
      <c r="J100" s="1" t="s">
        <v>54</v>
      </c>
    </row>
    <row r="101" spans="1:10" ht="120.75" customHeight="1">
      <c r="A101" s="85"/>
      <c r="B101" s="85"/>
      <c r="C101" s="85"/>
      <c r="D101" s="3"/>
      <c r="E101" s="3"/>
      <c r="F101" s="6" t="s">
        <v>62</v>
      </c>
      <c r="G101" s="4">
        <f>D101</f>
        <v>0</v>
      </c>
      <c r="H101" s="4">
        <f>E101</f>
        <v>0</v>
      </c>
      <c r="I101" s="6" t="s">
        <v>62</v>
      </c>
      <c r="J101" s="1" t="s">
        <v>55</v>
      </c>
    </row>
    <row r="102" spans="1:10" ht="15.75" customHeight="1">
      <c r="A102" s="79" t="s">
        <v>31</v>
      </c>
      <c r="B102" s="79"/>
      <c r="C102" s="22" t="s">
        <v>26</v>
      </c>
      <c r="D102" s="9">
        <f>D14+D25+D36+D67+D87+D99</f>
        <v>57945.91802</v>
      </c>
      <c r="E102" s="9">
        <f>E14+E25+E36+E67+E87+E99</f>
        <v>9144.90059</v>
      </c>
      <c r="F102" s="10">
        <f t="shared" si="14"/>
        <v>0.15781785676160384</v>
      </c>
      <c r="G102" s="9">
        <f>G14+G25+G36+G67+G87+G99</f>
        <v>57945.91802</v>
      </c>
      <c r="H102" s="9">
        <f>H14+H25+H36+H67+H87+H99</f>
        <v>16039.35059</v>
      </c>
      <c r="I102" s="10">
        <f t="shared" si="15"/>
        <v>0.27679862772152525</v>
      </c>
      <c r="J102" s="23"/>
    </row>
    <row r="103" spans="1:10" ht="54.75" customHeight="1">
      <c r="A103" s="79"/>
      <c r="B103" s="79"/>
      <c r="C103" s="59" t="s">
        <v>27</v>
      </c>
      <c r="D103" s="5">
        <f>D15+D26+D37+D68+D88</f>
        <v>0</v>
      </c>
      <c r="E103" s="5">
        <f>E15+E26+E37+E68+E88</f>
        <v>0</v>
      </c>
      <c r="F103" s="7"/>
      <c r="G103" s="5">
        <f>G15+G26+G37+G68+G88</f>
        <v>0</v>
      </c>
      <c r="H103" s="5">
        <f>H15+H26+H37+H68+H88</f>
        <v>0</v>
      </c>
      <c r="I103" s="7"/>
      <c r="J103" s="34"/>
    </row>
    <row r="104" spans="1:10" ht="54.75" customHeight="1">
      <c r="A104" s="79"/>
      <c r="B104" s="79"/>
      <c r="C104" s="59" t="s">
        <v>28</v>
      </c>
      <c r="D104" s="5">
        <f>D16+D27+D39+D69+D89</f>
        <v>33592.742</v>
      </c>
      <c r="E104" s="5">
        <f>E16+E27+E39+E69+E89</f>
        <v>2082.049</v>
      </c>
      <c r="F104" s="7">
        <f t="shared" si="14"/>
        <v>0.06197913227803792</v>
      </c>
      <c r="G104" s="5">
        <f>G16+G27+G39+G69+G89</f>
        <v>33592.742</v>
      </c>
      <c r="H104" s="5">
        <f>H16+H27+H39+H69+H89</f>
        <v>2082.049</v>
      </c>
      <c r="I104" s="7">
        <f t="shared" si="15"/>
        <v>0.06197913227803792</v>
      </c>
      <c r="J104" s="34"/>
    </row>
    <row r="105" spans="1:10" ht="54.75" customHeight="1">
      <c r="A105" s="79"/>
      <c r="B105" s="79"/>
      <c r="C105" s="59" t="s">
        <v>29</v>
      </c>
      <c r="D105" s="5">
        <f>D17+D28+D45+D74+D90</f>
        <v>0</v>
      </c>
      <c r="E105" s="5">
        <f>E17+E28+E45+E74+E90</f>
        <v>0</v>
      </c>
      <c r="F105" s="7"/>
      <c r="G105" s="5">
        <f>G17+G28+G45+G74+G90</f>
        <v>0</v>
      </c>
      <c r="H105" s="5">
        <f>H17+H28+H45+H74+H90</f>
        <v>0</v>
      </c>
      <c r="I105" s="7"/>
      <c r="J105" s="34"/>
    </row>
    <row r="106" spans="1:10" ht="54.75" customHeight="1">
      <c r="A106" s="79"/>
      <c r="B106" s="79"/>
      <c r="C106" s="59" t="s">
        <v>34</v>
      </c>
      <c r="D106" s="5">
        <f>D18+D29+D46+D47+D75+D91</f>
        <v>1316.17602</v>
      </c>
      <c r="E106" s="5">
        <f>E18+E29+E46+E47+E75+E91</f>
        <v>869.4000000000001</v>
      </c>
      <c r="F106" s="7">
        <f t="shared" si="14"/>
        <v>0.6605499468072668</v>
      </c>
      <c r="G106" s="5">
        <f>G18+G29+G46+G47+G75+G91</f>
        <v>1316.17602</v>
      </c>
      <c r="H106" s="5">
        <f>H18+H29+H46+H47+H75+H91</f>
        <v>869.4000000000001</v>
      </c>
      <c r="I106" s="7">
        <f t="shared" si="15"/>
        <v>0.6605499468072668</v>
      </c>
      <c r="J106" s="34"/>
    </row>
    <row r="107" spans="1:10" ht="54.75" customHeight="1">
      <c r="A107" s="79"/>
      <c r="B107" s="79"/>
      <c r="C107" s="56" t="s">
        <v>30</v>
      </c>
      <c r="D107" s="5">
        <f>D19+D30+D48+D78+D92+D99</f>
        <v>23037</v>
      </c>
      <c r="E107" s="5">
        <f>E19+E30+E48+E78+E92+E99</f>
        <v>6193.45159</v>
      </c>
      <c r="F107" s="7">
        <f t="shared" si="14"/>
        <v>0.268848009289404</v>
      </c>
      <c r="G107" s="5">
        <f>G19+G30+G48+G78+G92+G99</f>
        <v>23037</v>
      </c>
      <c r="H107" s="5">
        <f>H19+H30+H48+H78+H92+H99</f>
        <v>13087.901590000001</v>
      </c>
      <c r="I107" s="7">
        <f t="shared" si="15"/>
        <v>0.5681252589312845</v>
      </c>
      <c r="J107" s="34"/>
    </row>
    <row r="108" spans="7:8" ht="54.75" customHeight="1">
      <c r="G108" s="71">
        <v>57945.91802</v>
      </c>
      <c r="H108" s="71">
        <v>16039.35</v>
      </c>
    </row>
    <row r="109" spans="1:10" ht="18">
      <c r="A109" s="57" t="s">
        <v>61</v>
      </c>
      <c r="B109" s="15"/>
      <c r="C109" s="15"/>
      <c r="D109" s="15"/>
      <c r="E109" s="15"/>
      <c r="F109" s="15"/>
      <c r="G109" s="72">
        <f>G108-G102</f>
        <v>0</v>
      </c>
      <c r="H109" s="72">
        <f>H108-H102</f>
        <v>-0.0005899999996472616</v>
      </c>
      <c r="I109" s="15"/>
      <c r="J109" s="15"/>
    </row>
    <row r="110" spans="1:10" ht="12.75">
      <c r="A110" s="57" t="s">
        <v>41</v>
      </c>
      <c r="B110" s="15"/>
      <c r="C110" s="15"/>
      <c r="D110" s="15"/>
      <c r="E110" s="15"/>
      <c r="F110" s="15"/>
      <c r="G110" s="73"/>
      <c r="H110" s="73"/>
      <c r="I110" s="15"/>
      <c r="J110" s="15"/>
    </row>
  </sheetData>
  <sheetProtection/>
  <mergeCells count="35">
    <mergeCell ref="C4:J4"/>
    <mergeCell ref="C5:J5"/>
    <mergeCell ref="A6:J6"/>
    <mergeCell ref="A7:J7"/>
    <mergeCell ref="A8:J8"/>
    <mergeCell ref="A11:A12"/>
    <mergeCell ref="B11:B12"/>
    <mergeCell ref="C11:C12"/>
    <mergeCell ref="D11:F11"/>
    <mergeCell ref="G11:J11"/>
    <mergeCell ref="A14:A24"/>
    <mergeCell ref="B14:B24"/>
    <mergeCell ref="C19:C24"/>
    <mergeCell ref="A25:A35"/>
    <mergeCell ref="B25:B35"/>
    <mergeCell ref="C30:C35"/>
    <mergeCell ref="A87:A98"/>
    <mergeCell ref="B87:B98"/>
    <mergeCell ref="C92:C98"/>
    <mergeCell ref="A36:A66"/>
    <mergeCell ref="B36:B66"/>
    <mergeCell ref="C37:C38"/>
    <mergeCell ref="C39:C44"/>
    <mergeCell ref="C46:C47"/>
    <mergeCell ref="C48:C66"/>
    <mergeCell ref="A99:A101"/>
    <mergeCell ref="B99:B101"/>
    <mergeCell ref="C99:C101"/>
    <mergeCell ref="A102:A107"/>
    <mergeCell ref="B102:B107"/>
    <mergeCell ref="A67:A86"/>
    <mergeCell ref="B67:B86"/>
    <mergeCell ref="C69:C73"/>
    <mergeCell ref="C76:C77"/>
    <mergeCell ref="C78:C85"/>
  </mergeCells>
  <printOptions/>
  <pageMargins left="0.31496062992125984" right="0.31496062992125984" top="0.5511811023622047" bottom="0.15748031496062992" header="0.31496062992125984" footer="0.31496062992125984"/>
  <pageSetup horizontalDpi="600" verticalDpi="600" orientation="landscape" paperSize="9" scale="66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2020-07-14T08:33:45Z</cp:lastPrinted>
  <dcterms:created xsi:type="dcterms:W3CDTF">2007-10-25T07:17:21Z</dcterms:created>
  <dcterms:modified xsi:type="dcterms:W3CDTF">2020-07-14T09:16:49Z</dcterms:modified>
  <cp:category/>
  <cp:version/>
  <cp:contentType/>
  <cp:contentStatus/>
</cp:coreProperties>
</file>