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1"/>
  </bookViews>
  <sheets>
    <sheet name="1 квартал 2019 года" sheetId="1" r:id="rId1"/>
    <sheet name="6 месяцев2019г" sheetId="2" r:id="rId2"/>
  </sheets>
  <definedNames>
    <definedName name="_xlnm.Print_Area" localSheetId="1">'6 месяцев2019г'!$A$1:$J$109</definedName>
  </definedNames>
  <calcPr fullCalcOnLoad="1"/>
</workbook>
</file>

<file path=xl/sharedStrings.xml><?xml version="1.0" encoding="utf-8"?>
<sst xmlns="http://schemas.openxmlformats.org/spreadsheetml/2006/main" count="274" uniqueCount="104">
  <si>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</si>
  <si>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</si>
  <si>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</si>
  <si>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</si>
  <si>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</si>
  <si>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</si>
  <si>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</si>
  <si>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</si>
  <si>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</si>
  <si>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</si>
  <si>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</si>
  <si>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</si>
  <si>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</si>
  <si>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</si>
  <si>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</si>
  <si>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</si>
  <si>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</si>
  <si>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</si>
  <si>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</si>
  <si>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</si>
  <si>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</si>
  <si>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</si>
  <si>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</si>
  <si>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</si>
  <si>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</si>
  <si>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</si>
  <si>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</si>
  <si>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</si>
  <si>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</si>
  <si>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</si>
  <si>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</si>
  <si>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</si>
  <si>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</si>
  <si>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</si>
  <si>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</si>
  <si>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</si>
  <si>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</si>
  <si>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</si>
  <si>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</si>
  <si>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</si>
  <si>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</si>
  <si>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</si>
  <si>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</si>
  <si>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</si>
  <si>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</si>
  <si>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</si>
  <si>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</si>
  <si>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</si>
  <si>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</si>
  <si>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</si>
  <si>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</si>
  <si>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</si>
  <si>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</si>
  <si>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</si>
  <si>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</si>
  <si>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</si>
  <si>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</si>
  <si>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</si>
  <si>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</si>
  <si>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</si>
  <si>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Софинансирование капитального ремонта объектов государственной (муниципальной) собственности (Здание МБУК)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</si>
  <si>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</si>
  <si>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</si>
  <si>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</si>
  <si>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 xml:space="preserve">Подпрограмма 1. «Стимулирование экономичесой активности на территории МО Войсковицкое сельское поселение» 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</si>
  <si>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</si>
  <si>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</si>
  <si>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</si>
  <si>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</si>
  <si>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</si>
  <si>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</si>
  <si>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Софинансирование из местного бюджета на комплекс мероприятий по борьбе с борщевиком Сосновского. Площадь обработки -33 Га.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</si>
  <si>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</si>
  <si>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</si>
  <si>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</si>
  <si>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</si>
  <si>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</si>
  <si>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</si>
  <si>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апреля 2019 года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</si>
  <si>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№33 )</t>
  </si>
  <si>
    <t>За 1 квартал 2019 года</t>
  </si>
  <si>
    <t>Запланированный объем финансирования 2019  год (тыс. руб.)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</si>
  <si>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</si>
  <si>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>Капитальный ремонт и ремонт асфальтобетонного покрытия автомобильной дороги общего пользования местного значения- Ремонт двор.тер-рий д14-15 пл.манина п.Войсковицы (средства депут.ЗАКС обл)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</si>
  <si>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</si>
  <si>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 xml:space="preserve">Развитие общественной инфраструктуры (Депутатские ГМР) </t>
  </si>
  <si>
    <t>Cофинансирование 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</si>
  <si>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</si>
  <si>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</si>
  <si>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>Проведение культурно-массовых мероприятий к праздничным и памятным датам (МЗ)</t>
  </si>
  <si>
    <t>Проведение культурно-массовых мероприятий к праздничным и памятным датам (Адм)</t>
  </si>
  <si>
    <t xml:space="preserve">Организация временных оплачиваемых рабочих мест для несовершеннолетних граждан </t>
  </si>
  <si>
    <t xml:space="preserve">Софинансирование мероприятий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</si>
  <si>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 xml:space="preserve"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</si>
  <si>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>Т.А. Семенова</t>
  </si>
  <si>
    <t xml:space="preserve"> -</t>
  </si>
  <si>
    <t xml:space="preserve">Оперативный отчет о ходе реализации муниципальной программы за 6 месяцев 2019 года </t>
  </si>
  <si>
    <t xml:space="preserve">Оперативный отчет о ходе реализации муниципальной программы за 1 квартал 2019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</si>
  <si>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№33, от 08.04.2019 №44 )</t>
  </si>
  <si>
    <t>Субсидии на реализацию обл.закона №147-оз</t>
  </si>
  <si>
    <t>Софинансирование мероприятий по реализации обл.закона №147-оз</t>
  </si>
  <si>
    <t xml:space="preserve">Строительство и реконструкция спортивных сооружений </t>
  </si>
  <si>
    <t>За 2 квартал 2019 года</t>
  </si>
  <si>
    <t>08 июля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</si>
</sst>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readingOrder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43" fontId="5" fillId="32" borderId="0" xfId="0" applyNumberFormat="1" applyFont="1" applyFill="1" applyAlignment="1">
      <alignment/>
    </xf>
    <xf numFmtId="169" fontId="46" fillId="32" borderId="0" xfId="0" applyNumberFormat="1" applyFont="1" applyFill="1" applyAlignment="1">
      <alignment/>
    </xf>
    <xf numFmtId="0" fontId="2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  <xf numFmtId="0" fontId="5" fillId="32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view="pageBreakPreview" zoomScale="60" zoomScaleNormal="60" zoomScalePageLayoutView="0" workbookViewId="0" topLeftCell="A1">
      <selection activeCell="H19" sqref="H19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78</v>
      </c>
    </row>
    <row r="4" spans="3:10" ht="12.75">
      <c r="C4" s="49" t="s">
        <v>51</v>
      </c>
      <c r="D4" s="49"/>
      <c r="E4" s="49"/>
      <c r="F4" s="49"/>
      <c r="G4" s="49"/>
      <c r="H4" s="49"/>
      <c r="I4" s="49"/>
      <c r="J4" s="49"/>
    </row>
    <row r="5" spans="3:10" ht="27.75" customHeight="1">
      <c r="C5" s="50" t="s">
        <v>46</v>
      </c>
      <c r="D5" s="50"/>
      <c r="E5" s="50"/>
      <c r="F5" s="50"/>
      <c r="G5" s="50"/>
      <c r="H5" s="50"/>
      <c r="I5" s="50"/>
      <c r="J5" s="50"/>
    </row>
    <row r="6" spans="1:10" ht="15.75">
      <c r="A6" s="51" t="s">
        <v>97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57.75" customHeight="1">
      <c r="A7" s="52" t="s">
        <v>79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2.75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54" t="s">
        <v>31</v>
      </c>
      <c r="B11" s="55" t="s">
        <v>15</v>
      </c>
      <c r="C11" s="57" t="s">
        <v>32</v>
      </c>
      <c r="D11" s="58" t="s">
        <v>80</v>
      </c>
      <c r="E11" s="59"/>
      <c r="F11" s="60"/>
      <c r="G11" s="61" t="s">
        <v>62</v>
      </c>
      <c r="H11" s="61"/>
      <c r="I11" s="61"/>
      <c r="J11" s="61"/>
    </row>
    <row r="12" spans="1:10" ht="84" customHeight="1">
      <c r="A12" s="54"/>
      <c r="B12" s="56"/>
      <c r="C12" s="57"/>
      <c r="D12" s="29" t="s">
        <v>81</v>
      </c>
      <c r="E12" s="15" t="s">
        <v>34</v>
      </c>
      <c r="F12" s="14" t="s">
        <v>33</v>
      </c>
      <c r="G12" s="29" t="s">
        <v>81</v>
      </c>
      <c r="H12" s="15" t="s">
        <v>34</v>
      </c>
      <c r="I12" s="14" t="s">
        <v>33</v>
      </c>
      <c r="J12" s="14" t="s">
        <v>52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29.25" customHeight="1">
      <c r="A14" s="54" t="s">
        <v>64</v>
      </c>
      <c r="B14" s="54" t="s">
        <v>16</v>
      </c>
      <c r="C14" s="31" t="s">
        <v>35</v>
      </c>
      <c r="D14" s="35">
        <f>SUM(D15:D19)</f>
        <v>630</v>
      </c>
      <c r="E14" s="35">
        <f>SUM(E15:E19)</f>
        <v>54.5</v>
      </c>
      <c r="F14" s="33">
        <f>E14/D14</f>
        <v>0.0865079365079365</v>
      </c>
      <c r="G14" s="35">
        <f>SUM(G15:G19)</f>
        <v>630</v>
      </c>
      <c r="H14" s="35">
        <f>SUM(H15:H19)</f>
        <v>54.5</v>
      </c>
      <c r="I14" s="36">
        <f>I15+I16+I17+I19</f>
        <v>0.0865079365079365</v>
      </c>
      <c r="J14" s="34"/>
    </row>
    <row r="15" spans="1:10" ht="47.25" hidden="1" outlineLevel="1">
      <c r="A15" s="54"/>
      <c r="B15" s="54"/>
      <c r="C15" s="14" t="s">
        <v>36</v>
      </c>
      <c r="D15" s="5"/>
      <c r="E15" s="5"/>
      <c r="F15" s="19"/>
      <c r="G15" s="5"/>
      <c r="H15" s="5"/>
      <c r="I15" s="20"/>
      <c r="J15" s="18"/>
    </row>
    <row r="16" spans="1:10" ht="47.25" hidden="1" outlineLevel="1">
      <c r="A16" s="54"/>
      <c r="B16" s="54"/>
      <c r="C16" s="14" t="s">
        <v>37</v>
      </c>
      <c r="D16" s="5"/>
      <c r="E16" s="5"/>
      <c r="F16" s="19"/>
      <c r="G16" s="5"/>
      <c r="H16" s="5"/>
      <c r="I16" s="20"/>
      <c r="J16" s="18"/>
    </row>
    <row r="17" spans="1:10" ht="31.5" hidden="1" outlineLevel="1">
      <c r="A17" s="54"/>
      <c r="B17" s="54"/>
      <c r="C17" s="14" t="s">
        <v>38</v>
      </c>
      <c r="D17" s="5"/>
      <c r="E17" s="5"/>
      <c r="F17" s="19"/>
      <c r="G17" s="5"/>
      <c r="H17" s="5"/>
      <c r="I17" s="20"/>
      <c r="J17" s="18"/>
    </row>
    <row r="18" spans="1:10" ht="31.5" hidden="1" outlineLevel="1">
      <c r="A18" s="54"/>
      <c r="B18" s="54"/>
      <c r="C18" s="14" t="s">
        <v>44</v>
      </c>
      <c r="D18" s="5"/>
      <c r="E18" s="5"/>
      <c r="F18" s="19"/>
      <c r="G18" s="5"/>
      <c r="H18" s="5"/>
      <c r="I18" s="20"/>
      <c r="J18" s="18"/>
    </row>
    <row r="19" spans="1:10" ht="94.5" collapsed="1">
      <c r="A19" s="54"/>
      <c r="B19" s="54"/>
      <c r="C19" s="57" t="s">
        <v>39</v>
      </c>
      <c r="D19" s="8">
        <f>SUM(D20:D24)</f>
        <v>630</v>
      </c>
      <c r="E19" s="8">
        <f>SUM(E20:E24)</f>
        <v>54.5</v>
      </c>
      <c r="F19" s="17">
        <f aca="true" t="shared" si="0" ref="F19:F25">E19/D19</f>
        <v>0.0865079365079365</v>
      </c>
      <c r="G19" s="8">
        <f>SUM(G20:G24)</f>
        <v>630</v>
      </c>
      <c r="H19" s="8">
        <f>SUM(H20:H24)</f>
        <v>54.5</v>
      </c>
      <c r="I19" s="17">
        <f aca="true" t="shared" si="1" ref="I19:I25">H19/G19</f>
        <v>0.0865079365079365</v>
      </c>
      <c r="J19" s="21" t="s">
        <v>24</v>
      </c>
    </row>
    <row r="20" spans="1:10" ht="31.5">
      <c r="A20" s="54"/>
      <c r="B20" s="54"/>
      <c r="C20" s="57"/>
      <c r="D20" s="5">
        <v>20</v>
      </c>
      <c r="E20" s="5">
        <v>0</v>
      </c>
      <c r="F20" s="20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0">
        <f t="shared" si="1"/>
        <v>0</v>
      </c>
      <c r="J20" s="19" t="s">
        <v>57</v>
      </c>
    </row>
    <row r="21" spans="1:10" ht="31.5">
      <c r="A21" s="54"/>
      <c r="B21" s="54"/>
      <c r="C21" s="57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19" t="s">
        <v>58</v>
      </c>
    </row>
    <row r="22" spans="1:10" ht="31.5">
      <c r="A22" s="54"/>
      <c r="B22" s="54"/>
      <c r="C22" s="57"/>
      <c r="D22" s="5">
        <v>300</v>
      </c>
      <c r="E22" s="5">
        <v>54.5</v>
      </c>
      <c r="F22" s="20">
        <f t="shared" si="0"/>
        <v>0.18166666666666667</v>
      </c>
      <c r="G22" s="6">
        <f t="shared" si="2"/>
        <v>300</v>
      </c>
      <c r="H22" s="6">
        <f t="shared" si="2"/>
        <v>54.5</v>
      </c>
      <c r="I22" s="20">
        <f t="shared" si="1"/>
        <v>0.18166666666666667</v>
      </c>
      <c r="J22" s="2" t="s">
        <v>0</v>
      </c>
    </row>
    <row r="23" spans="1:10" ht="31.5">
      <c r="A23" s="54"/>
      <c r="B23" s="54"/>
      <c r="C23" s="57"/>
      <c r="D23" s="5">
        <v>200</v>
      </c>
      <c r="E23" s="5">
        <v>0</v>
      </c>
      <c r="F23" s="20">
        <f t="shared" si="0"/>
        <v>0</v>
      </c>
      <c r="G23" s="6">
        <f t="shared" si="2"/>
        <v>200</v>
      </c>
      <c r="H23" s="6">
        <f t="shared" si="2"/>
        <v>0</v>
      </c>
      <c r="I23" s="20">
        <f t="shared" si="1"/>
        <v>0</v>
      </c>
      <c r="J23" s="2" t="s">
        <v>65</v>
      </c>
    </row>
    <row r="24" spans="1:10" ht="31.5">
      <c r="A24" s="54"/>
      <c r="B24" s="54"/>
      <c r="C24" s="57"/>
      <c r="D24" s="5">
        <v>100</v>
      </c>
      <c r="E24" s="5"/>
      <c r="F24" s="20">
        <f t="shared" si="0"/>
        <v>0</v>
      </c>
      <c r="G24" s="6">
        <f t="shared" si="2"/>
        <v>100</v>
      </c>
      <c r="H24" s="6">
        <f t="shared" si="2"/>
        <v>0</v>
      </c>
      <c r="I24" s="20">
        <f t="shared" si="1"/>
        <v>0</v>
      </c>
      <c r="J24" s="2" t="s">
        <v>1</v>
      </c>
    </row>
    <row r="25" spans="1:10" ht="35.25" customHeight="1">
      <c r="A25" s="54" t="s">
        <v>66</v>
      </c>
      <c r="B25" s="54" t="s">
        <v>17</v>
      </c>
      <c r="C25" s="31" t="s">
        <v>35</v>
      </c>
      <c r="D25" s="35">
        <f>SUM(D26:D30)</f>
        <v>310</v>
      </c>
      <c r="E25" s="35">
        <f>SUM(E26:E30)</f>
        <v>84.15</v>
      </c>
      <c r="F25" s="33">
        <f t="shared" si="0"/>
        <v>0.27145161290322584</v>
      </c>
      <c r="G25" s="35">
        <f>SUM(G26:G30)</f>
        <v>310</v>
      </c>
      <c r="H25" s="35">
        <f>SUM(H26:H30)</f>
        <v>84.15</v>
      </c>
      <c r="I25" s="33">
        <f t="shared" si="1"/>
        <v>0.27145161290322584</v>
      </c>
      <c r="J25" s="34"/>
    </row>
    <row r="26" spans="1:10" ht="51.75" customHeight="1" hidden="1" outlineLevel="1">
      <c r="A26" s="54"/>
      <c r="B26" s="54"/>
      <c r="C26" s="14" t="s">
        <v>36</v>
      </c>
      <c r="D26" s="5"/>
      <c r="E26" s="5"/>
      <c r="F26" s="19"/>
      <c r="G26" s="7"/>
      <c r="H26" s="7"/>
      <c r="I26" s="17"/>
      <c r="J26" s="22"/>
    </row>
    <row r="27" spans="1:10" ht="47.25" hidden="1" outlineLevel="1">
      <c r="A27" s="54"/>
      <c r="B27" s="54"/>
      <c r="C27" s="23" t="s">
        <v>59</v>
      </c>
      <c r="D27" s="5"/>
      <c r="E27" s="5"/>
      <c r="F27" s="24"/>
      <c r="G27" s="6"/>
      <c r="H27" s="6"/>
      <c r="I27" s="20"/>
      <c r="J27" s="2"/>
    </row>
    <row r="28" spans="1:10" ht="31.5" hidden="1" outlineLevel="1">
      <c r="A28" s="54"/>
      <c r="B28" s="54"/>
      <c r="C28" s="14" t="s">
        <v>38</v>
      </c>
      <c r="D28" s="5"/>
      <c r="E28" s="5"/>
      <c r="F28" s="19"/>
      <c r="G28" s="5"/>
      <c r="H28" s="5"/>
      <c r="I28" s="25"/>
      <c r="J28" s="18"/>
    </row>
    <row r="29" spans="1:10" ht="31.5" hidden="1" outlineLevel="1">
      <c r="A29" s="54"/>
      <c r="B29" s="54"/>
      <c r="C29" s="14" t="s">
        <v>44</v>
      </c>
      <c r="D29" s="5"/>
      <c r="E29" s="5"/>
      <c r="F29" s="19"/>
      <c r="G29" s="5"/>
      <c r="H29" s="5"/>
      <c r="I29" s="25"/>
      <c r="J29" s="18"/>
    </row>
    <row r="30" spans="1:10" ht="76.5" collapsed="1">
      <c r="A30" s="54"/>
      <c r="B30" s="54"/>
      <c r="C30" s="54" t="s">
        <v>39</v>
      </c>
      <c r="D30" s="8">
        <f>SUM(D31:D34)</f>
        <v>310</v>
      </c>
      <c r="E30" s="8">
        <f>SUM(E31:E34)</f>
        <v>84.15</v>
      </c>
      <c r="F30" s="17">
        <f aca="true" t="shared" si="3" ref="F30:F60">E30/D30</f>
        <v>0.27145161290322584</v>
      </c>
      <c r="G30" s="8">
        <f>SUM(G31:G34)</f>
        <v>310</v>
      </c>
      <c r="H30" s="8">
        <f>SUM(H31:H34)</f>
        <v>84.15</v>
      </c>
      <c r="I30" s="17">
        <f aca="true" t="shared" si="4" ref="I30:I41">H30/G30</f>
        <v>0.27145161290322584</v>
      </c>
      <c r="J30" s="26" t="s">
        <v>43</v>
      </c>
    </row>
    <row r="31" spans="1:10" ht="31.5">
      <c r="A31" s="54"/>
      <c r="B31" s="54"/>
      <c r="C31" s="54"/>
      <c r="D31" s="5">
        <v>100</v>
      </c>
      <c r="E31" s="5">
        <v>35</v>
      </c>
      <c r="F31" s="20">
        <f t="shared" si="3"/>
        <v>0.35</v>
      </c>
      <c r="G31" s="6">
        <f aca="true" t="shared" si="5" ref="G31:H34">D31</f>
        <v>100</v>
      </c>
      <c r="H31" s="6">
        <f t="shared" si="5"/>
        <v>35</v>
      </c>
      <c r="I31" s="20">
        <f t="shared" si="4"/>
        <v>0.35</v>
      </c>
      <c r="J31" s="2" t="s">
        <v>2</v>
      </c>
    </row>
    <row r="32" spans="1:10" ht="63">
      <c r="A32" s="54"/>
      <c r="B32" s="54"/>
      <c r="C32" s="54"/>
      <c r="D32" s="5">
        <v>100</v>
      </c>
      <c r="E32" s="5">
        <v>40.15</v>
      </c>
      <c r="F32" s="20">
        <f t="shared" si="3"/>
        <v>0.40149999999999997</v>
      </c>
      <c r="G32" s="6">
        <f t="shared" si="5"/>
        <v>100</v>
      </c>
      <c r="H32" s="6">
        <f t="shared" si="5"/>
        <v>40.15</v>
      </c>
      <c r="I32" s="20">
        <f t="shared" si="4"/>
        <v>0.40149999999999997</v>
      </c>
      <c r="J32" s="2" t="s">
        <v>3</v>
      </c>
    </row>
    <row r="33" spans="1:10" ht="31.5">
      <c r="A33" s="54"/>
      <c r="B33" s="54"/>
      <c r="C33" s="54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54"/>
      <c r="B34" s="54"/>
      <c r="C34" s="54"/>
      <c r="D34" s="5">
        <v>10</v>
      </c>
      <c r="E34" s="5">
        <v>9</v>
      </c>
      <c r="F34" s="20">
        <f t="shared" si="3"/>
        <v>0.9</v>
      </c>
      <c r="G34" s="6">
        <f t="shared" si="5"/>
        <v>10</v>
      </c>
      <c r="H34" s="6">
        <f t="shared" si="5"/>
        <v>9</v>
      </c>
      <c r="I34" s="20">
        <f t="shared" si="4"/>
        <v>0.9</v>
      </c>
      <c r="J34" s="2" t="s">
        <v>5</v>
      </c>
    </row>
    <row r="35" spans="1:10" ht="29.25" customHeight="1">
      <c r="A35" s="54" t="s">
        <v>67</v>
      </c>
      <c r="B35" s="54" t="s">
        <v>18</v>
      </c>
      <c r="C35" s="31" t="s">
        <v>35</v>
      </c>
      <c r="D35" s="32">
        <f>D36+D38+D42+D43+D44+D45</f>
        <v>16835.163</v>
      </c>
      <c r="E35" s="32">
        <f>E36+E38+E42+E43+E44+E45</f>
        <v>2350.94</v>
      </c>
      <c r="F35" s="33">
        <f t="shared" si="3"/>
        <v>0.13964462357744917</v>
      </c>
      <c r="G35" s="32">
        <f>G36+G38+G42+G43+G44+G45</f>
        <v>16835.163</v>
      </c>
      <c r="H35" s="32">
        <f>H36+H38+H42+H43+H44+H45</f>
        <v>2350.94</v>
      </c>
      <c r="I35" s="33">
        <f t="shared" si="4"/>
        <v>0.13964462357744917</v>
      </c>
      <c r="J35" s="34"/>
    </row>
    <row r="36" spans="1:10" ht="24.75" customHeight="1" hidden="1">
      <c r="A36" s="54"/>
      <c r="B36" s="54"/>
      <c r="C36" s="62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hidden="1">
      <c r="A37" s="54"/>
      <c r="B37" s="54"/>
      <c r="C37" s="63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54"/>
      <c r="B38" s="54"/>
      <c r="C38" s="55" t="s">
        <v>37</v>
      </c>
      <c r="D38" s="7">
        <f>SUM(D39:D41)</f>
        <v>3454.443</v>
      </c>
      <c r="E38" s="7">
        <f>SUM(E39:E41)</f>
        <v>0</v>
      </c>
      <c r="F38" s="17">
        <f t="shared" si="3"/>
        <v>0</v>
      </c>
      <c r="G38" s="7">
        <f>SUM(G39:G41)</f>
        <v>3454.443</v>
      </c>
      <c r="H38" s="7">
        <f>SUM(H39:H41)</f>
        <v>0</v>
      </c>
      <c r="I38" s="17">
        <f t="shared" si="4"/>
        <v>0</v>
      </c>
      <c r="J38" s="18"/>
    </row>
    <row r="39" spans="1:10" ht="105" customHeight="1">
      <c r="A39" s="54"/>
      <c r="B39" s="54"/>
      <c r="C39" s="64"/>
      <c r="D39" s="5">
        <v>2200</v>
      </c>
      <c r="E39" s="5">
        <v>0</v>
      </c>
      <c r="F39" s="20">
        <f t="shared" si="3"/>
        <v>0</v>
      </c>
      <c r="G39" s="6">
        <f aca="true" t="shared" si="6" ref="G39:H44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35.75" customHeight="1">
      <c r="A40" s="54"/>
      <c r="B40" s="54"/>
      <c r="C40" s="64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84</v>
      </c>
    </row>
    <row r="41" spans="1:10" ht="57" customHeight="1">
      <c r="A41" s="54"/>
      <c r="B41" s="54"/>
      <c r="C41" s="64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108.75" customHeight="1" hidden="1">
      <c r="A42" s="54"/>
      <c r="B42" s="54"/>
      <c r="C42" s="14" t="s">
        <v>38</v>
      </c>
      <c r="D42" s="5">
        <v>0</v>
      </c>
      <c r="E42" s="5">
        <v>0</v>
      </c>
      <c r="F42" s="20" t="e">
        <f t="shared" si="3"/>
        <v>#DIV/0!</v>
      </c>
      <c r="G42" s="6">
        <f t="shared" si="6"/>
        <v>0</v>
      </c>
      <c r="H42" s="6">
        <f t="shared" si="6"/>
        <v>0</v>
      </c>
      <c r="I42" s="20" t="e">
        <f>H42/G42</f>
        <v>#DIV/0!</v>
      </c>
      <c r="J42" s="2"/>
    </row>
    <row r="43" spans="1:10" ht="36" customHeight="1">
      <c r="A43" s="54"/>
      <c r="B43" s="54"/>
      <c r="C43" s="46" t="s">
        <v>44</v>
      </c>
      <c r="D43" s="5">
        <v>320</v>
      </c>
      <c r="E43" s="5">
        <v>0</v>
      </c>
      <c r="F43" s="20">
        <f t="shared" si="3"/>
        <v>0</v>
      </c>
      <c r="G43" s="6">
        <f t="shared" si="6"/>
        <v>320</v>
      </c>
      <c r="H43" s="6">
        <f t="shared" si="6"/>
        <v>0</v>
      </c>
      <c r="I43" s="20">
        <f>H43/G43</f>
        <v>0</v>
      </c>
      <c r="J43" s="30" t="s">
        <v>85</v>
      </c>
    </row>
    <row r="44" spans="1:10" ht="64.5" customHeight="1">
      <c r="A44" s="54"/>
      <c r="B44" s="54"/>
      <c r="C44" s="65"/>
      <c r="D44" s="5">
        <v>481</v>
      </c>
      <c r="E44" s="5">
        <v>0</v>
      </c>
      <c r="F44" s="20">
        <f t="shared" si="3"/>
        <v>0</v>
      </c>
      <c r="G44" s="6">
        <f t="shared" si="6"/>
        <v>481</v>
      </c>
      <c r="H44" s="6">
        <f t="shared" si="6"/>
        <v>0</v>
      </c>
      <c r="I44" s="20">
        <f>H44/G44</f>
        <v>0</v>
      </c>
      <c r="J44" s="30" t="s">
        <v>82</v>
      </c>
    </row>
    <row r="45" spans="1:10" ht="255.75" customHeight="1">
      <c r="A45" s="54"/>
      <c r="B45" s="54"/>
      <c r="C45" s="46" t="s">
        <v>39</v>
      </c>
      <c r="D45" s="8">
        <f>SUM(D46:D60)</f>
        <v>12579.720000000001</v>
      </c>
      <c r="E45" s="8">
        <f>SUM(E46:E60)</f>
        <v>2350.94</v>
      </c>
      <c r="F45" s="17">
        <f>E45/D45</f>
        <v>0.18688333285637518</v>
      </c>
      <c r="G45" s="8">
        <f>SUM(G46:G60)</f>
        <v>12579.720000000001</v>
      </c>
      <c r="H45" s="8">
        <f>SUM(H46:H60)</f>
        <v>2350.94</v>
      </c>
      <c r="I45" s="17">
        <f aca="true" t="shared" si="7" ref="I45:I80">H45/G45</f>
        <v>0.18688333285637518</v>
      </c>
      <c r="J45" s="41" t="s">
        <v>19</v>
      </c>
    </row>
    <row r="46" spans="1:10" ht="57" customHeight="1">
      <c r="A46" s="54"/>
      <c r="B46" s="54"/>
      <c r="C46" s="47"/>
      <c r="D46" s="5">
        <v>332</v>
      </c>
      <c r="E46" s="5">
        <v>251.2</v>
      </c>
      <c r="F46" s="20">
        <f t="shared" si="3"/>
        <v>0.7566265060240963</v>
      </c>
      <c r="G46" s="6">
        <f aca="true" t="shared" si="8" ref="G46:G60">D46</f>
        <v>332</v>
      </c>
      <c r="H46" s="6">
        <f aca="true" t="shared" si="9" ref="H46:H60">E46</f>
        <v>251.2</v>
      </c>
      <c r="I46" s="20">
        <f t="shared" si="7"/>
        <v>0.7566265060240963</v>
      </c>
      <c r="J46" s="2" t="s">
        <v>47</v>
      </c>
    </row>
    <row r="47" spans="1:10" ht="44.25" customHeight="1">
      <c r="A47" s="54"/>
      <c r="B47" s="54"/>
      <c r="C47" s="47"/>
      <c r="D47" s="5">
        <v>100</v>
      </c>
      <c r="E47" s="5">
        <v>0</v>
      </c>
      <c r="F47" s="20">
        <f t="shared" si="3"/>
        <v>0</v>
      </c>
      <c r="G47" s="6">
        <f t="shared" si="8"/>
        <v>100</v>
      </c>
      <c r="H47" s="6">
        <f t="shared" si="9"/>
        <v>0</v>
      </c>
      <c r="I47" s="20">
        <f t="shared" si="7"/>
        <v>0</v>
      </c>
      <c r="J47" s="2" t="s">
        <v>12</v>
      </c>
    </row>
    <row r="48" spans="1:10" ht="47.25">
      <c r="A48" s="54"/>
      <c r="B48" s="54"/>
      <c r="C48" s="47"/>
      <c r="D48" s="5">
        <f>7117.2-D44-D43</f>
        <v>6316.2</v>
      </c>
      <c r="E48" s="5">
        <v>296.45</v>
      </c>
      <c r="F48" s="20">
        <f t="shared" si="3"/>
        <v>0.04693486590038314</v>
      </c>
      <c r="G48" s="6">
        <f t="shared" si="8"/>
        <v>6316.2</v>
      </c>
      <c r="H48" s="6">
        <f t="shared" si="9"/>
        <v>296.45</v>
      </c>
      <c r="I48" s="20">
        <f t="shared" si="7"/>
        <v>0.04693486590038314</v>
      </c>
      <c r="J48" s="2" t="s">
        <v>48</v>
      </c>
    </row>
    <row r="49" spans="1:10" ht="15.75" hidden="1" outlineLevel="1">
      <c r="A49" s="54"/>
      <c r="B49" s="54"/>
      <c r="C49" s="47"/>
      <c r="D49" s="5"/>
      <c r="E49" s="5">
        <v>0</v>
      </c>
      <c r="F49" s="20" t="e">
        <f t="shared" si="3"/>
        <v>#DIV/0!</v>
      </c>
      <c r="G49" s="6">
        <f t="shared" si="8"/>
        <v>0</v>
      </c>
      <c r="H49" s="6">
        <f t="shared" si="9"/>
        <v>0</v>
      </c>
      <c r="I49" s="20" t="e">
        <f t="shared" si="7"/>
        <v>#DIV/0!</v>
      </c>
      <c r="J49" s="3"/>
    </row>
    <row r="50" spans="1:10" ht="126.75" customHeight="1" collapsed="1">
      <c r="A50" s="54"/>
      <c r="B50" s="54"/>
      <c r="C50" s="47"/>
      <c r="D50" s="5">
        <v>595</v>
      </c>
      <c r="E50" s="5">
        <v>0</v>
      </c>
      <c r="F50" s="20">
        <f t="shared" si="3"/>
        <v>0</v>
      </c>
      <c r="G50" s="6">
        <f t="shared" si="8"/>
        <v>595</v>
      </c>
      <c r="H50" s="6">
        <f t="shared" si="9"/>
        <v>0</v>
      </c>
      <c r="I50" s="20">
        <f t="shared" si="7"/>
        <v>0</v>
      </c>
      <c r="J50" s="2" t="s">
        <v>86</v>
      </c>
    </row>
    <row r="51" spans="1:10" ht="31.5">
      <c r="A51" s="54"/>
      <c r="B51" s="54"/>
      <c r="C51" s="47"/>
      <c r="D51" s="5">
        <v>140.9</v>
      </c>
      <c r="E51" s="5">
        <v>13.93</v>
      </c>
      <c r="F51" s="20">
        <f t="shared" si="3"/>
        <v>0.09886444286728176</v>
      </c>
      <c r="G51" s="6">
        <f t="shared" si="8"/>
        <v>140.9</v>
      </c>
      <c r="H51" s="6">
        <f t="shared" si="9"/>
        <v>13.93</v>
      </c>
      <c r="I51" s="20">
        <f t="shared" si="7"/>
        <v>0.09886444286728176</v>
      </c>
      <c r="J51" s="2" t="s">
        <v>6</v>
      </c>
    </row>
    <row r="52" spans="1:10" ht="47.25">
      <c r="A52" s="54"/>
      <c r="B52" s="54"/>
      <c r="C52" s="47"/>
      <c r="D52" s="5">
        <v>1074.4</v>
      </c>
      <c r="E52" s="5">
        <v>239.12</v>
      </c>
      <c r="F52" s="20">
        <f t="shared" si="3"/>
        <v>0.2225614296351452</v>
      </c>
      <c r="G52" s="6">
        <f t="shared" si="8"/>
        <v>1074.4</v>
      </c>
      <c r="H52" s="6">
        <f t="shared" si="9"/>
        <v>239.12</v>
      </c>
      <c r="I52" s="20">
        <f t="shared" si="7"/>
        <v>0.2225614296351452</v>
      </c>
      <c r="J52" s="2" t="s">
        <v>87</v>
      </c>
    </row>
    <row r="53" spans="1:10" ht="31.5">
      <c r="A53" s="54"/>
      <c r="B53" s="54"/>
      <c r="C53" s="47"/>
      <c r="D53" s="5">
        <v>100.62</v>
      </c>
      <c r="E53" s="5">
        <v>14.37</v>
      </c>
      <c r="F53" s="20">
        <f t="shared" si="3"/>
        <v>0.14281454979129396</v>
      </c>
      <c r="G53" s="6">
        <f t="shared" si="8"/>
        <v>100.62</v>
      </c>
      <c r="H53" s="6">
        <f t="shared" si="9"/>
        <v>14.37</v>
      </c>
      <c r="I53" s="20">
        <f t="shared" si="7"/>
        <v>0.14281454979129396</v>
      </c>
      <c r="J53" s="2" t="s">
        <v>7</v>
      </c>
    </row>
    <row r="54" spans="1:10" ht="31.5">
      <c r="A54" s="54"/>
      <c r="B54" s="54"/>
      <c r="C54" s="47"/>
      <c r="D54" s="5">
        <v>1385</v>
      </c>
      <c r="E54" s="5">
        <v>526.58</v>
      </c>
      <c r="F54" s="20">
        <f t="shared" si="3"/>
        <v>0.380202166064982</v>
      </c>
      <c r="G54" s="6">
        <f t="shared" si="8"/>
        <v>1385</v>
      </c>
      <c r="H54" s="6">
        <f t="shared" si="9"/>
        <v>526.58</v>
      </c>
      <c r="I54" s="20">
        <f t="shared" si="7"/>
        <v>0.380202166064982</v>
      </c>
      <c r="J54" s="2" t="s">
        <v>8</v>
      </c>
    </row>
    <row r="55" spans="1:10" ht="31.5">
      <c r="A55" s="54"/>
      <c r="B55" s="54"/>
      <c r="C55" s="47"/>
      <c r="D55" s="5">
        <v>100</v>
      </c>
      <c r="E55" s="5"/>
      <c r="F55" s="20">
        <f t="shared" si="3"/>
        <v>0</v>
      </c>
      <c r="G55" s="6">
        <f t="shared" si="8"/>
        <v>100</v>
      </c>
      <c r="H55" s="6">
        <f t="shared" si="9"/>
        <v>0</v>
      </c>
      <c r="I55" s="20">
        <f t="shared" si="7"/>
        <v>0</v>
      </c>
      <c r="J55" s="2" t="s">
        <v>9</v>
      </c>
    </row>
    <row r="56" spans="1:10" ht="31.5">
      <c r="A56" s="54"/>
      <c r="B56" s="54"/>
      <c r="C56" s="47"/>
      <c r="D56" s="5">
        <v>250</v>
      </c>
      <c r="E56" s="5"/>
      <c r="F56" s="20">
        <f t="shared" si="3"/>
        <v>0</v>
      </c>
      <c r="G56" s="6">
        <f t="shared" si="8"/>
        <v>250</v>
      </c>
      <c r="H56" s="6">
        <f t="shared" si="9"/>
        <v>0</v>
      </c>
      <c r="I56" s="20">
        <f t="shared" si="7"/>
        <v>0</v>
      </c>
      <c r="J56" s="2" t="s">
        <v>10</v>
      </c>
    </row>
    <row r="57" spans="1:10" ht="31.5">
      <c r="A57" s="54"/>
      <c r="B57" s="54"/>
      <c r="C57" s="47"/>
      <c r="D57" s="5">
        <f>1885.6-D58</f>
        <v>1836.2853499999999</v>
      </c>
      <c r="E57" s="5">
        <v>959.29</v>
      </c>
      <c r="F57" s="20">
        <f t="shared" si="3"/>
        <v>0.5224079144344315</v>
      </c>
      <c r="G57" s="6">
        <f t="shared" si="8"/>
        <v>1836.2853499999999</v>
      </c>
      <c r="H57" s="6">
        <f t="shared" si="9"/>
        <v>959.29</v>
      </c>
      <c r="I57" s="20">
        <f t="shared" si="7"/>
        <v>0.5224079144344315</v>
      </c>
      <c r="J57" s="2" t="s">
        <v>11</v>
      </c>
    </row>
    <row r="58" spans="1:10" ht="31.5">
      <c r="A58" s="54"/>
      <c r="B58" s="54"/>
      <c r="C58" s="47"/>
      <c r="D58" s="5">
        <v>49.31465</v>
      </c>
      <c r="E58" s="5"/>
      <c r="F58" s="20">
        <f t="shared" si="3"/>
        <v>0</v>
      </c>
      <c r="G58" s="6">
        <f t="shared" si="8"/>
        <v>49.31465</v>
      </c>
      <c r="H58" s="6">
        <f t="shared" si="9"/>
        <v>0</v>
      </c>
      <c r="I58" s="20">
        <f>H58/G58</f>
        <v>0</v>
      </c>
      <c r="J58" s="2" t="s">
        <v>61</v>
      </c>
    </row>
    <row r="59" spans="1:10" ht="47.25">
      <c r="A59" s="54"/>
      <c r="B59" s="54"/>
      <c r="C59" s="47"/>
      <c r="D59" s="5">
        <v>50</v>
      </c>
      <c r="E59" s="5">
        <v>50</v>
      </c>
      <c r="F59" s="20">
        <f t="shared" si="3"/>
        <v>1</v>
      </c>
      <c r="G59" s="6">
        <f t="shared" si="8"/>
        <v>50</v>
      </c>
      <c r="H59" s="6">
        <f t="shared" si="9"/>
        <v>50</v>
      </c>
      <c r="I59" s="20">
        <f>H59/G59</f>
        <v>1</v>
      </c>
      <c r="J59" s="2" t="s">
        <v>23</v>
      </c>
    </row>
    <row r="60" spans="1:10" ht="63">
      <c r="A60" s="54"/>
      <c r="B60" s="54"/>
      <c r="C60" s="47"/>
      <c r="D60" s="5">
        <v>250</v>
      </c>
      <c r="E60" s="5">
        <v>0</v>
      </c>
      <c r="F60" s="20">
        <f t="shared" si="3"/>
        <v>0</v>
      </c>
      <c r="G60" s="6">
        <f t="shared" si="8"/>
        <v>250</v>
      </c>
      <c r="H60" s="6">
        <f t="shared" si="9"/>
        <v>0</v>
      </c>
      <c r="I60" s="20">
        <f>H60/G60</f>
        <v>0</v>
      </c>
      <c r="J60" s="2" t="s">
        <v>71</v>
      </c>
    </row>
    <row r="61" spans="1:10" ht="27.75" customHeight="1">
      <c r="A61" s="54" t="s">
        <v>68</v>
      </c>
      <c r="B61" s="54" t="s">
        <v>20</v>
      </c>
      <c r="C61" s="31" t="s">
        <v>35</v>
      </c>
      <c r="D61" s="32">
        <f>D62+D63+D68+D69+D70</f>
        <v>14620.1</v>
      </c>
      <c r="E61" s="32">
        <f>E62+E63+E68+E69+E70</f>
        <v>6201.5</v>
      </c>
      <c r="F61" s="33">
        <f>E61/D61</f>
        <v>0.4241763052236305</v>
      </c>
      <c r="G61" s="32">
        <f>G62+G63+G68+G69+G70</f>
        <v>14620.1</v>
      </c>
      <c r="H61" s="32">
        <v>5949.986</v>
      </c>
      <c r="I61" s="33">
        <f t="shared" si="7"/>
        <v>0.40697300292063665</v>
      </c>
      <c r="J61" s="34"/>
    </row>
    <row r="62" spans="1:10" ht="17.25" customHeight="1" hidden="1" outlineLevel="1">
      <c r="A62" s="54"/>
      <c r="B62" s="54"/>
      <c r="C62" s="14" t="s">
        <v>36</v>
      </c>
      <c r="D62" s="5"/>
      <c r="E62" s="5"/>
      <c r="F62" s="25"/>
      <c r="G62" s="5"/>
      <c r="H62" s="5"/>
      <c r="I62" s="25"/>
      <c r="J62" s="18"/>
    </row>
    <row r="63" spans="1:10" ht="17.25" customHeight="1" collapsed="1">
      <c r="A63" s="54"/>
      <c r="B63" s="54"/>
      <c r="C63" s="54" t="s">
        <v>37</v>
      </c>
      <c r="D63" s="7">
        <f>D64+D65+D67</f>
        <v>2666.1000000000004</v>
      </c>
      <c r="E63" s="7">
        <f>E64+E65+E67</f>
        <v>0</v>
      </c>
      <c r="F63" s="17">
        <f>E63/D63</f>
        <v>0</v>
      </c>
      <c r="G63" s="7">
        <f>G64+G65+G67</f>
        <v>2666.1000000000004</v>
      </c>
      <c r="H63" s="7">
        <f>H64+H65+H67</f>
        <v>0</v>
      </c>
      <c r="I63" s="17">
        <f t="shared" si="7"/>
        <v>0</v>
      </c>
      <c r="J63" s="18"/>
    </row>
    <row r="64" spans="1:10" ht="157.5">
      <c r="A64" s="54"/>
      <c r="B64" s="54"/>
      <c r="C64" s="54"/>
      <c r="D64" s="5">
        <v>2399.8</v>
      </c>
      <c r="E64" s="5">
        <v>0</v>
      </c>
      <c r="F64" s="20">
        <f>E64/D64</f>
        <v>0</v>
      </c>
      <c r="G64" s="6">
        <f aca="true" t="shared" si="10" ref="G64:H67">D64</f>
        <v>2399.8</v>
      </c>
      <c r="H64" s="6">
        <f t="shared" si="10"/>
        <v>0</v>
      </c>
      <c r="I64" s="20">
        <f>H64/G64</f>
        <v>0</v>
      </c>
      <c r="J64" s="2" t="s">
        <v>54</v>
      </c>
    </row>
    <row r="65" spans="1:10" ht="157.5">
      <c r="A65" s="54"/>
      <c r="B65" s="54"/>
      <c r="C65" s="54"/>
      <c r="D65" s="5">
        <v>126.3</v>
      </c>
      <c r="E65" s="5">
        <v>0</v>
      </c>
      <c r="F65" s="20">
        <f>E65/D65</f>
        <v>0</v>
      </c>
      <c r="G65" s="6">
        <f t="shared" si="10"/>
        <v>126.3</v>
      </c>
      <c r="H65" s="6">
        <f t="shared" si="10"/>
        <v>0</v>
      </c>
      <c r="I65" s="20">
        <f>H65/G65</f>
        <v>0</v>
      </c>
      <c r="J65" s="2" t="s">
        <v>55</v>
      </c>
    </row>
    <row r="66" spans="1:10" ht="31.5" hidden="1">
      <c r="A66" s="54"/>
      <c r="B66" s="54"/>
      <c r="C66" s="54"/>
      <c r="D66" s="5" t="e">
        <f>#REF!</f>
        <v>#REF!</v>
      </c>
      <c r="E66" s="5">
        <f>H66-#REF!</f>
        <v>0</v>
      </c>
      <c r="F66" s="20" t="e">
        <f>E66/D66</f>
        <v>#DIV/0!</v>
      </c>
      <c r="G66" s="6" t="e">
        <f t="shared" si="10"/>
        <v>#REF!</v>
      </c>
      <c r="H66" s="6">
        <f t="shared" si="10"/>
        <v>0</v>
      </c>
      <c r="I66" s="20" t="e">
        <f>H66/G66</f>
        <v>#DIV/0!</v>
      </c>
      <c r="J66" s="2" t="s">
        <v>53</v>
      </c>
    </row>
    <row r="67" spans="1:10" ht="60" customHeight="1">
      <c r="A67" s="54"/>
      <c r="B67" s="54"/>
      <c r="C67" s="54"/>
      <c r="D67" s="5">
        <v>140</v>
      </c>
      <c r="E67" s="5">
        <v>0</v>
      </c>
      <c r="F67" s="20">
        <f>E67/D67</f>
        <v>0</v>
      </c>
      <c r="G67" s="6">
        <f t="shared" si="10"/>
        <v>140</v>
      </c>
      <c r="H67" s="6">
        <f t="shared" si="10"/>
        <v>0</v>
      </c>
      <c r="I67" s="20">
        <f>H67/G67</f>
        <v>0</v>
      </c>
      <c r="J67" s="2" t="s">
        <v>88</v>
      </c>
    </row>
    <row r="68" spans="1:10" ht="31.5" hidden="1" outlineLevel="1">
      <c r="A68" s="54"/>
      <c r="B68" s="54"/>
      <c r="C68" s="14" t="s">
        <v>38</v>
      </c>
      <c r="D68" s="5"/>
      <c r="E68" s="5"/>
      <c r="F68" s="19"/>
      <c r="G68" s="5"/>
      <c r="H68" s="5"/>
      <c r="I68" s="25"/>
      <c r="J68" s="18"/>
    </row>
    <row r="69" spans="1:10" ht="31.5" hidden="1" outlineLevel="1">
      <c r="A69" s="54"/>
      <c r="B69" s="54"/>
      <c r="C69" s="14" t="s">
        <v>44</v>
      </c>
      <c r="D69" s="5"/>
      <c r="E69" s="5"/>
      <c r="F69" s="19"/>
      <c r="G69" s="5"/>
      <c r="H69" s="5"/>
      <c r="I69" s="25"/>
      <c r="J69" s="18"/>
    </row>
    <row r="70" spans="1:10" ht="170.25" customHeight="1" collapsed="1">
      <c r="A70" s="54"/>
      <c r="B70" s="54"/>
      <c r="C70" s="54" t="s">
        <v>39</v>
      </c>
      <c r="D70" s="8">
        <f>SUM(D71:D79)</f>
        <v>11954</v>
      </c>
      <c r="E70" s="8">
        <f>SUM(E71:E79)</f>
        <v>6201.5</v>
      </c>
      <c r="F70" s="17">
        <f>E70/D70</f>
        <v>0.5187803245775473</v>
      </c>
      <c r="G70" s="8">
        <f>SUM(G71:G79)</f>
        <v>11954</v>
      </c>
      <c r="H70" s="8">
        <f>SUM(H71:H79)</f>
        <v>6201.5</v>
      </c>
      <c r="I70" s="17">
        <f t="shared" si="7"/>
        <v>0.5187803245775473</v>
      </c>
      <c r="J70" s="21" t="s">
        <v>21</v>
      </c>
    </row>
    <row r="71" spans="1:10" ht="80.25" customHeight="1">
      <c r="A71" s="54"/>
      <c r="B71" s="54"/>
      <c r="C71" s="54"/>
      <c r="D71" s="5">
        <v>8661.35</v>
      </c>
      <c r="E71" s="5">
        <v>4552</v>
      </c>
      <c r="F71" s="20">
        <f aca="true" t="shared" si="11" ref="F71:F79">E71/D71</f>
        <v>0.5255531758905944</v>
      </c>
      <c r="G71" s="6">
        <f aca="true" t="shared" si="12" ref="G71:G79">D71</f>
        <v>8661.35</v>
      </c>
      <c r="H71" s="6">
        <f aca="true" t="shared" si="13" ref="H71:H79">E71</f>
        <v>4552</v>
      </c>
      <c r="I71" s="20">
        <f t="shared" si="7"/>
        <v>0.5255531758905944</v>
      </c>
      <c r="J71" s="2" t="s">
        <v>25</v>
      </c>
    </row>
    <row r="72" spans="1:10" ht="63.75" customHeight="1" hidden="1" outlineLevel="1">
      <c r="A72" s="54"/>
      <c r="B72" s="54"/>
      <c r="C72" s="54"/>
      <c r="D72" s="5"/>
      <c r="E72" s="5"/>
      <c r="F72" s="20" t="e">
        <f t="shared" si="11"/>
        <v>#DIV/0!</v>
      </c>
      <c r="G72" s="6">
        <f t="shared" si="12"/>
        <v>0</v>
      </c>
      <c r="H72" s="6">
        <f t="shared" si="13"/>
        <v>0</v>
      </c>
      <c r="I72" s="20" t="e">
        <f t="shared" si="7"/>
        <v>#DIV/0!</v>
      </c>
      <c r="J72" s="2" t="s">
        <v>26</v>
      </c>
    </row>
    <row r="73" spans="1:10" ht="70.5" customHeight="1" collapsed="1">
      <c r="A73" s="54"/>
      <c r="B73" s="54"/>
      <c r="C73" s="54"/>
      <c r="D73" s="5">
        <v>482.55</v>
      </c>
      <c r="E73" s="5">
        <v>304.45</v>
      </c>
      <c r="F73" s="20">
        <f t="shared" si="11"/>
        <v>0.6309190757434462</v>
      </c>
      <c r="G73" s="6">
        <f t="shared" si="12"/>
        <v>482.55</v>
      </c>
      <c r="H73" s="6">
        <f t="shared" si="13"/>
        <v>304.45</v>
      </c>
      <c r="I73" s="20">
        <f t="shared" si="7"/>
        <v>0.6309190757434462</v>
      </c>
      <c r="J73" s="2" t="s">
        <v>27</v>
      </c>
    </row>
    <row r="74" spans="1:10" ht="47.25" hidden="1" outlineLevel="1">
      <c r="A74" s="54"/>
      <c r="B74" s="54"/>
      <c r="C74" s="54"/>
      <c r="D74" s="5"/>
      <c r="E74" s="5"/>
      <c r="F74" s="20" t="e">
        <f t="shared" si="11"/>
        <v>#DIV/0!</v>
      </c>
      <c r="G74" s="6">
        <f t="shared" si="12"/>
        <v>0</v>
      </c>
      <c r="H74" s="6">
        <f t="shared" si="13"/>
        <v>0</v>
      </c>
      <c r="I74" s="20" t="e">
        <f t="shared" si="7"/>
        <v>#DIV/0!</v>
      </c>
      <c r="J74" s="2" t="s">
        <v>28</v>
      </c>
    </row>
    <row r="75" spans="1:10" ht="157.5" collapsed="1">
      <c r="A75" s="54"/>
      <c r="B75" s="54"/>
      <c r="C75" s="54"/>
      <c r="D75" s="5">
        <v>2399.8</v>
      </c>
      <c r="E75" s="5">
        <v>1199.9</v>
      </c>
      <c r="F75" s="20">
        <f>E75/D75</f>
        <v>0.5</v>
      </c>
      <c r="G75" s="6">
        <f t="shared" si="12"/>
        <v>2399.8</v>
      </c>
      <c r="H75" s="6">
        <f t="shared" si="13"/>
        <v>1199.9</v>
      </c>
      <c r="I75" s="20">
        <f>H75/G75</f>
        <v>0.5</v>
      </c>
      <c r="J75" s="2" t="s">
        <v>54</v>
      </c>
    </row>
    <row r="76" spans="1:10" ht="157.5">
      <c r="A76" s="54"/>
      <c r="B76" s="54"/>
      <c r="C76" s="54"/>
      <c r="D76" s="5">
        <v>126.3</v>
      </c>
      <c r="E76" s="5">
        <v>63.15</v>
      </c>
      <c r="F76" s="20">
        <f>E76/D76</f>
        <v>0.5</v>
      </c>
      <c r="G76" s="6">
        <f t="shared" si="12"/>
        <v>126.3</v>
      </c>
      <c r="H76" s="6">
        <f t="shared" si="13"/>
        <v>63.15</v>
      </c>
      <c r="I76" s="20">
        <f>H76/G76</f>
        <v>0.5</v>
      </c>
      <c r="J76" s="2" t="s">
        <v>55</v>
      </c>
    </row>
    <row r="77" spans="1:10" ht="47.25">
      <c r="A77" s="54"/>
      <c r="B77" s="54"/>
      <c r="C77" s="54"/>
      <c r="D77" s="5">
        <v>164</v>
      </c>
      <c r="E77" s="5">
        <v>82</v>
      </c>
      <c r="F77" s="20">
        <f t="shared" si="11"/>
        <v>0.5</v>
      </c>
      <c r="G77" s="6">
        <f t="shared" si="12"/>
        <v>164</v>
      </c>
      <c r="H77" s="6">
        <f t="shared" si="13"/>
        <v>82</v>
      </c>
      <c r="I77" s="20">
        <f t="shared" si="7"/>
        <v>0.5</v>
      </c>
      <c r="J77" s="2" t="s">
        <v>89</v>
      </c>
    </row>
    <row r="78" spans="1:10" ht="47.25">
      <c r="A78" s="54"/>
      <c r="B78" s="54"/>
      <c r="C78" s="54"/>
      <c r="D78" s="5">
        <v>120</v>
      </c>
      <c r="E78" s="5">
        <v>0</v>
      </c>
      <c r="F78" s="20">
        <f t="shared" si="11"/>
        <v>0</v>
      </c>
      <c r="G78" s="6">
        <f t="shared" si="12"/>
        <v>120</v>
      </c>
      <c r="H78" s="6">
        <f t="shared" si="13"/>
        <v>0</v>
      </c>
      <c r="I78" s="20">
        <f>H78/G78</f>
        <v>0</v>
      </c>
      <c r="J78" s="2" t="s">
        <v>90</v>
      </c>
    </row>
    <row r="79" spans="1:10" ht="52.5" customHeight="1" hidden="1" outlineLevel="1">
      <c r="A79" s="54"/>
      <c r="B79" s="54"/>
      <c r="C79" s="54"/>
      <c r="D79" s="5"/>
      <c r="E79" s="5"/>
      <c r="F79" s="20" t="e">
        <f t="shared" si="11"/>
        <v>#DIV/0!</v>
      </c>
      <c r="G79" s="6">
        <f t="shared" si="12"/>
        <v>0</v>
      </c>
      <c r="H79" s="6">
        <f t="shared" si="13"/>
        <v>0</v>
      </c>
      <c r="I79" s="20" t="e">
        <f t="shared" si="7"/>
        <v>#DIV/0!</v>
      </c>
      <c r="J79" s="2" t="s">
        <v>60</v>
      </c>
    </row>
    <row r="80" spans="1:10" ht="26.25" customHeight="1" collapsed="1">
      <c r="A80" s="46" t="s">
        <v>69</v>
      </c>
      <c r="B80" s="46" t="s">
        <v>42</v>
      </c>
      <c r="C80" s="31" t="s">
        <v>35</v>
      </c>
      <c r="D80" s="32">
        <f>D81+D82+D83+D84+D85</f>
        <v>6770.266</v>
      </c>
      <c r="E80" s="32">
        <f>E81+E82+E83+E84+E85</f>
        <v>257.5</v>
      </c>
      <c r="F80" s="33">
        <f>E80/D80</f>
        <v>0.03803395612520985</v>
      </c>
      <c r="G80" s="32">
        <f>G81+G82+G83+G84+G85</f>
        <v>6770.266</v>
      </c>
      <c r="H80" s="32">
        <f>H81+H82+H83+H84+H85</f>
        <v>257.5</v>
      </c>
      <c r="I80" s="33">
        <f t="shared" si="7"/>
        <v>0.03803395612520985</v>
      </c>
      <c r="J80" s="34"/>
    </row>
    <row r="81" spans="1:10" ht="49.5" customHeight="1" hidden="1" outlineLevel="1">
      <c r="A81" s="47"/>
      <c r="B81" s="47"/>
      <c r="C81" s="14" t="s">
        <v>36</v>
      </c>
      <c r="D81" s="5"/>
      <c r="E81" s="5">
        <v>0</v>
      </c>
      <c r="F81" s="20" t="e">
        <f>E81/D81</f>
        <v>#DIV/0!</v>
      </c>
      <c r="G81" s="6">
        <f aca="true" t="shared" si="14" ref="G81:H84">D81</f>
        <v>0</v>
      </c>
      <c r="H81" s="6">
        <f t="shared" si="14"/>
        <v>0</v>
      </c>
      <c r="I81" s="20" t="e">
        <f>H81/G81</f>
        <v>#DIV/0!</v>
      </c>
      <c r="J81" s="9" t="s">
        <v>72</v>
      </c>
    </row>
    <row r="82" spans="1:10" ht="123.75" customHeight="1" collapsed="1">
      <c r="A82" s="47"/>
      <c r="B82" s="47"/>
      <c r="C82" s="14" t="s">
        <v>73</v>
      </c>
      <c r="D82" s="5">
        <v>2988</v>
      </c>
      <c r="E82" s="5">
        <v>0</v>
      </c>
      <c r="F82" s="20">
        <f>E82/D82</f>
        <v>0</v>
      </c>
      <c r="G82" s="6">
        <f t="shared" si="14"/>
        <v>2988</v>
      </c>
      <c r="H82" s="6">
        <f t="shared" si="14"/>
        <v>0</v>
      </c>
      <c r="I82" s="20">
        <f>H82/G82</f>
        <v>0</v>
      </c>
      <c r="J82" s="9" t="s">
        <v>93</v>
      </c>
    </row>
    <row r="83" spans="1:10" ht="36.75" customHeight="1" hidden="1" outlineLevel="1">
      <c r="A83" s="47"/>
      <c r="B83" s="47"/>
      <c r="C83" s="14" t="s">
        <v>38</v>
      </c>
      <c r="D83" s="5"/>
      <c r="E83" s="5"/>
      <c r="F83" s="19"/>
      <c r="G83" s="6">
        <f t="shared" si="14"/>
        <v>0</v>
      </c>
      <c r="H83" s="6">
        <f t="shared" si="14"/>
        <v>0</v>
      </c>
      <c r="I83" s="20"/>
      <c r="J83" s="18"/>
    </row>
    <row r="84" spans="1:10" ht="47.25" collapsed="1">
      <c r="A84" s="47"/>
      <c r="B84" s="47"/>
      <c r="C84" s="14" t="s">
        <v>44</v>
      </c>
      <c r="D84" s="5">
        <f>36.149+10.917</f>
        <v>47.066</v>
      </c>
      <c r="E84" s="5">
        <v>0</v>
      </c>
      <c r="F84" s="20">
        <f aca="true" t="shared" si="15" ref="F84:F100">E84/D84</f>
        <v>0</v>
      </c>
      <c r="G84" s="6">
        <f t="shared" si="14"/>
        <v>47.066</v>
      </c>
      <c r="H84" s="6">
        <f t="shared" si="14"/>
        <v>0</v>
      </c>
      <c r="I84" s="20">
        <f>H84/G84</f>
        <v>0</v>
      </c>
      <c r="J84" s="4" t="s">
        <v>91</v>
      </c>
    </row>
    <row r="85" spans="1:10" ht="299.25">
      <c r="A85" s="47"/>
      <c r="B85" s="47"/>
      <c r="C85" s="46" t="s">
        <v>39</v>
      </c>
      <c r="D85" s="8">
        <f>SUM(D86:D91)</f>
        <v>3735.2</v>
      </c>
      <c r="E85" s="8">
        <f>SUM(E86:E91)</f>
        <v>257.5</v>
      </c>
      <c r="F85" s="17">
        <f t="shared" si="15"/>
        <v>0.06893874491325766</v>
      </c>
      <c r="G85" s="8">
        <f>SUM(G86:G91)</f>
        <v>3735.2</v>
      </c>
      <c r="H85" s="8">
        <f>SUM(H86:H91)</f>
        <v>257.5</v>
      </c>
      <c r="I85" s="17">
        <f aca="true" t="shared" si="16" ref="I85:I100">H85/G85</f>
        <v>0.06893874491325766</v>
      </c>
      <c r="J85" s="21" t="s">
        <v>22</v>
      </c>
    </row>
    <row r="86" spans="1:10" ht="31.5">
      <c r="A86" s="47"/>
      <c r="B86" s="47"/>
      <c r="C86" s="47"/>
      <c r="D86" s="5">
        <v>50</v>
      </c>
      <c r="E86" s="5">
        <v>15</v>
      </c>
      <c r="F86" s="20">
        <f t="shared" si="15"/>
        <v>0.3</v>
      </c>
      <c r="G86" s="6">
        <f aca="true" t="shared" si="17" ref="G86:H90">D86</f>
        <v>50</v>
      </c>
      <c r="H86" s="6">
        <f t="shared" si="17"/>
        <v>15</v>
      </c>
      <c r="I86" s="20">
        <f t="shared" si="16"/>
        <v>0.3</v>
      </c>
      <c r="J86" s="2" t="s">
        <v>13</v>
      </c>
    </row>
    <row r="87" spans="1:10" ht="47.25">
      <c r="A87" s="47"/>
      <c r="B87" s="47"/>
      <c r="C87" s="47"/>
      <c r="D87" s="5">
        <f>70+210</f>
        <v>280</v>
      </c>
      <c r="E87" s="5">
        <v>0</v>
      </c>
      <c r="F87" s="20">
        <f t="shared" si="15"/>
        <v>0</v>
      </c>
      <c r="G87" s="6">
        <f t="shared" si="17"/>
        <v>280</v>
      </c>
      <c r="H87" s="6">
        <f t="shared" si="17"/>
        <v>0</v>
      </c>
      <c r="I87" s="20">
        <f>H87/G87</f>
        <v>0</v>
      </c>
      <c r="J87" s="2" t="s">
        <v>50</v>
      </c>
    </row>
    <row r="88" spans="1:10" ht="78.75">
      <c r="A88" s="47"/>
      <c r="B88" s="47"/>
      <c r="C88" s="47"/>
      <c r="D88" s="5">
        <v>770</v>
      </c>
      <c r="E88" s="5">
        <v>242.5</v>
      </c>
      <c r="F88" s="20">
        <f t="shared" si="15"/>
        <v>0.31493506493506496</v>
      </c>
      <c r="G88" s="6">
        <f t="shared" si="17"/>
        <v>770</v>
      </c>
      <c r="H88" s="6">
        <f t="shared" si="17"/>
        <v>242.5</v>
      </c>
      <c r="I88" s="20">
        <f>H88/G88</f>
        <v>0.31493506493506496</v>
      </c>
      <c r="J88" s="2" t="s">
        <v>29</v>
      </c>
    </row>
    <row r="89" spans="1:10" ht="31.5" hidden="1" outlineLevel="1">
      <c r="A89" s="47"/>
      <c r="B89" s="47"/>
      <c r="C89" s="47"/>
      <c r="D89" s="5"/>
      <c r="E89" s="5"/>
      <c r="F89" s="20" t="e">
        <f t="shared" si="15"/>
        <v>#DIV/0!</v>
      </c>
      <c r="G89" s="6">
        <f t="shared" si="17"/>
        <v>0</v>
      </c>
      <c r="H89" s="6">
        <f t="shared" si="17"/>
        <v>0</v>
      </c>
      <c r="I89" s="20" t="e">
        <f t="shared" si="16"/>
        <v>#DIV/0!</v>
      </c>
      <c r="J89" s="2" t="s">
        <v>14</v>
      </c>
    </row>
    <row r="90" spans="1:10" ht="47.25" hidden="1" outlineLevel="1">
      <c r="A90" s="47"/>
      <c r="B90" s="47"/>
      <c r="C90" s="47"/>
      <c r="D90" s="5"/>
      <c r="E90" s="5"/>
      <c r="F90" s="20" t="e">
        <f t="shared" si="15"/>
        <v>#DIV/0!</v>
      </c>
      <c r="G90" s="6">
        <f t="shared" si="17"/>
        <v>0</v>
      </c>
      <c r="H90" s="6">
        <f t="shared" si="17"/>
        <v>0</v>
      </c>
      <c r="I90" s="20" t="e">
        <f t="shared" si="16"/>
        <v>#DIV/0!</v>
      </c>
      <c r="J90" s="2" t="s">
        <v>49</v>
      </c>
    </row>
    <row r="91" spans="1:10" ht="94.5" collapsed="1">
      <c r="A91" s="48"/>
      <c r="B91" s="48"/>
      <c r="C91" s="48"/>
      <c r="D91" s="5">
        <f>2615.2+20</f>
        <v>2635.2</v>
      </c>
      <c r="E91" s="5">
        <v>0</v>
      </c>
      <c r="F91" s="20"/>
      <c r="G91" s="6">
        <f>D91</f>
        <v>2635.2</v>
      </c>
      <c r="H91" s="6">
        <f>E91</f>
        <v>0</v>
      </c>
      <c r="I91" s="20">
        <f t="shared" si="16"/>
        <v>0</v>
      </c>
      <c r="J91" s="2" t="s">
        <v>92</v>
      </c>
    </row>
    <row r="92" spans="1:10" ht="78.75">
      <c r="A92" s="46" t="s">
        <v>74</v>
      </c>
      <c r="B92" s="46"/>
      <c r="C92" s="46" t="s">
        <v>39</v>
      </c>
      <c r="D92" s="8">
        <f>SUM(D93:D94)</f>
        <v>0</v>
      </c>
      <c r="E92" s="8">
        <f>SUM(E93:E94)</f>
        <v>0</v>
      </c>
      <c r="F92" s="8" t="s">
        <v>95</v>
      </c>
      <c r="G92" s="8">
        <f>SUM(G93:G94)</f>
        <v>0</v>
      </c>
      <c r="H92" s="8">
        <f>SUM(H93:H94)</f>
        <v>0</v>
      </c>
      <c r="I92" s="8" t="s">
        <v>95</v>
      </c>
      <c r="J92" s="27" t="s">
        <v>75</v>
      </c>
    </row>
    <row r="93" spans="1:10" ht="94.5">
      <c r="A93" s="47"/>
      <c r="B93" s="47"/>
      <c r="C93" s="47"/>
      <c r="D93" s="5"/>
      <c r="E93" s="5"/>
      <c r="F93" s="8" t="s">
        <v>95</v>
      </c>
      <c r="G93" s="6">
        <f>D93</f>
        <v>0</v>
      </c>
      <c r="H93" s="6">
        <f>E93</f>
        <v>0</v>
      </c>
      <c r="I93" s="8" t="s">
        <v>95</v>
      </c>
      <c r="J93" s="2" t="s">
        <v>76</v>
      </c>
    </row>
    <row r="94" spans="1:10" ht="65.25" customHeight="1">
      <c r="A94" s="48"/>
      <c r="B94" s="48"/>
      <c r="C94" s="48"/>
      <c r="D94" s="5"/>
      <c r="E94" s="5"/>
      <c r="F94" s="8" t="s">
        <v>95</v>
      </c>
      <c r="G94" s="6">
        <f>D94</f>
        <v>0</v>
      </c>
      <c r="H94" s="6">
        <f>E94</f>
        <v>0</v>
      </c>
      <c r="I94" s="8" t="s">
        <v>95</v>
      </c>
      <c r="J94" s="2" t="s">
        <v>77</v>
      </c>
    </row>
    <row r="95" spans="1:10" ht="25.5" customHeight="1">
      <c r="A95" s="54" t="s">
        <v>40</v>
      </c>
      <c r="B95" s="54"/>
      <c r="C95" s="31" t="s">
        <v>35</v>
      </c>
      <c r="D95" s="32">
        <f>D14+D25+D35+D61+D80+D92</f>
        <v>39165.528999999995</v>
      </c>
      <c r="E95" s="32">
        <f>E14+E25+E35+E61+E80+E92</f>
        <v>8948.59</v>
      </c>
      <c r="F95" s="33">
        <f t="shared" si="15"/>
        <v>0.2284812749497141</v>
      </c>
      <c r="G95" s="32">
        <f>G14+G25+G35+G61+G80+G92</f>
        <v>39165.528999999995</v>
      </c>
      <c r="H95" s="32">
        <f>H14+H25+H35+H61+H80+H92</f>
        <v>8697.076000000001</v>
      </c>
      <c r="I95" s="33">
        <f t="shared" si="16"/>
        <v>0.22205945437376837</v>
      </c>
      <c r="J95" s="34"/>
    </row>
    <row r="96" spans="1:10" ht="47.25" hidden="1" outlineLevel="1">
      <c r="A96" s="54"/>
      <c r="B96" s="54"/>
      <c r="C96" s="14" t="s">
        <v>36</v>
      </c>
      <c r="D96" s="7">
        <f>D15+D26+D36+D62+D81</f>
        <v>0</v>
      </c>
      <c r="E96" s="7">
        <f>E15+E26+E36+E62+E81</f>
        <v>0</v>
      </c>
      <c r="F96" s="17" t="e">
        <f t="shared" si="15"/>
        <v>#DIV/0!</v>
      </c>
      <c r="G96" s="7">
        <f>G15+G26+G36+G62+G81</f>
        <v>0</v>
      </c>
      <c r="H96" s="7">
        <f>H15+H26+H36+H62+H81</f>
        <v>0</v>
      </c>
      <c r="I96" s="17" t="e">
        <f t="shared" si="16"/>
        <v>#DIV/0!</v>
      </c>
      <c r="J96" s="18"/>
    </row>
    <row r="97" spans="1:10" ht="47.25" collapsed="1">
      <c r="A97" s="54"/>
      <c r="B97" s="54"/>
      <c r="C97" s="14" t="s">
        <v>37</v>
      </c>
      <c r="D97" s="7">
        <f>D16+D27+D38+D63+D82</f>
        <v>9108.543000000001</v>
      </c>
      <c r="E97" s="7">
        <f>E16+E27+E38+E63+E82</f>
        <v>0</v>
      </c>
      <c r="F97" s="17">
        <f t="shared" si="15"/>
        <v>0</v>
      </c>
      <c r="G97" s="7">
        <f>G16+G27+G38+G63+G82</f>
        <v>9108.543000000001</v>
      </c>
      <c r="H97" s="7">
        <f>H16+H27+H38+H63+H82</f>
        <v>0</v>
      </c>
      <c r="I97" s="17">
        <f t="shared" si="16"/>
        <v>0</v>
      </c>
      <c r="J97" s="18"/>
    </row>
    <row r="98" spans="1:10" ht="31.5">
      <c r="A98" s="54"/>
      <c r="B98" s="54"/>
      <c r="C98" s="14" t="s">
        <v>38</v>
      </c>
      <c r="D98" s="7">
        <f>D17+D28+D42+D68+D83</f>
        <v>0</v>
      </c>
      <c r="E98" s="7">
        <f>E17+E28+E42+E68+E83</f>
        <v>0</v>
      </c>
      <c r="F98" s="17"/>
      <c r="G98" s="7">
        <f>G17+G28+G42+G68+G83</f>
        <v>0</v>
      </c>
      <c r="H98" s="7">
        <f>H17+H28+H42+H68+H83</f>
        <v>0</v>
      </c>
      <c r="I98" s="17"/>
      <c r="J98" s="18"/>
    </row>
    <row r="99" spans="1:10" ht="31.5">
      <c r="A99" s="54"/>
      <c r="B99" s="54"/>
      <c r="C99" s="14" t="s">
        <v>44</v>
      </c>
      <c r="D99" s="7">
        <f>D18+D29+D43+D44+D69+D84</f>
        <v>848.066</v>
      </c>
      <c r="E99" s="7">
        <f>E18+E29+E43+E44+E69+E84</f>
        <v>0</v>
      </c>
      <c r="F99" s="17">
        <f t="shared" si="15"/>
        <v>0</v>
      </c>
      <c r="G99" s="7">
        <f>G18+G29+G43+G44+G69+G84</f>
        <v>848.066</v>
      </c>
      <c r="H99" s="7">
        <f>H18+H29+H43+H44+H69+H84</f>
        <v>0</v>
      </c>
      <c r="I99" s="17">
        <f t="shared" si="16"/>
        <v>0</v>
      </c>
      <c r="J99" s="18"/>
    </row>
    <row r="100" spans="1:10" ht="47.25">
      <c r="A100" s="54"/>
      <c r="B100" s="54"/>
      <c r="C100" s="28" t="s">
        <v>39</v>
      </c>
      <c r="D100" s="7">
        <f>D19+D30+D45+D70+D85+D92</f>
        <v>29208.920000000002</v>
      </c>
      <c r="E100" s="7">
        <f>E19+E30+E45+E70+E85+E92</f>
        <v>8948.59</v>
      </c>
      <c r="F100" s="17">
        <f t="shared" si="15"/>
        <v>0.3063649734396205</v>
      </c>
      <c r="G100" s="7">
        <f>G19+G30+G45+G70+G85+G92</f>
        <v>29208.920000000002</v>
      </c>
      <c r="H100" s="7">
        <f>H19+H30+H45+H70+H85+H92</f>
        <v>8948.59</v>
      </c>
      <c r="I100" s="17">
        <f t="shared" si="16"/>
        <v>0.3063649734396205</v>
      </c>
      <c r="J100" s="18"/>
    </row>
    <row r="102" ht="12.75">
      <c r="A102" s="1" t="s">
        <v>94</v>
      </c>
    </row>
    <row r="103" ht="12.75">
      <c r="A103" s="1" t="s">
        <v>56</v>
      </c>
    </row>
  </sheetData>
  <sheetProtection/>
  <mergeCells count="34">
    <mergeCell ref="A95:A100"/>
    <mergeCell ref="B95:B100"/>
    <mergeCell ref="A61:A79"/>
    <mergeCell ref="B61:B79"/>
    <mergeCell ref="C63:C67"/>
    <mergeCell ref="C70:C79"/>
    <mergeCell ref="A92:A94"/>
    <mergeCell ref="A80:A91"/>
    <mergeCell ref="B80:B91"/>
    <mergeCell ref="C85:C91"/>
    <mergeCell ref="A35:A60"/>
    <mergeCell ref="B35:B60"/>
    <mergeCell ref="C36:C37"/>
    <mergeCell ref="C38:C41"/>
    <mergeCell ref="C43:C44"/>
    <mergeCell ref="C45:C60"/>
    <mergeCell ref="D11:F11"/>
    <mergeCell ref="G11:J11"/>
    <mergeCell ref="A14:A24"/>
    <mergeCell ref="B14:B24"/>
    <mergeCell ref="C19:C24"/>
    <mergeCell ref="A25:A34"/>
    <mergeCell ref="B25:B34"/>
    <mergeCell ref="C30:C34"/>
    <mergeCell ref="B92:B94"/>
    <mergeCell ref="C92:C94"/>
    <mergeCell ref="C4:J4"/>
    <mergeCell ref="C5:J5"/>
    <mergeCell ref="A6:J6"/>
    <mergeCell ref="A7:J7"/>
    <mergeCell ref="A8:J8"/>
    <mergeCell ref="A11:A12"/>
    <mergeCell ref="B11:B12"/>
    <mergeCell ref="C11:C12"/>
  </mergeCells>
  <printOptions/>
  <pageMargins left="0.31496062992125984" right="0.31496062992125984" top="0.5511811023622047" bottom="0.15748031496062992" header="0.31496062992125984" footer="0.31496062992125984"/>
  <pageSetup fitToHeight="0" fitToWidth="1" horizontalDpi="600" verticalDpi="600" orientation="landscape" paperSize="9" scale="71" r:id="rId1"/>
  <rowBreaks count="4" manualBreakCount="4">
    <brk id="31" max="9" man="1"/>
    <brk id="44" max="9" man="1"/>
    <brk id="57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60" zoomScaleNormal="70" zoomScalePageLayoutView="0" workbookViewId="0" topLeftCell="A1">
      <selection activeCell="D2" sqref="D2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spans="1:5" ht="15.75">
      <c r="A2" s="12" t="s">
        <v>63</v>
      </c>
      <c r="D2" s="66"/>
      <c r="E2" s="66"/>
    </row>
    <row r="3" ht="15.75">
      <c r="A3" s="12" t="s">
        <v>103</v>
      </c>
    </row>
    <row r="4" spans="3:10" ht="12.75">
      <c r="C4" s="49" t="s">
        <v>51</v>
      </c>
      <c r="D4" s="49"/>
      <c r="E4" s="49"/>
      <c r="F4" s="49"/>
      <c r="G4" s="49"/>
      <c r="H4" s="49"/>
      <c r="I4" s="49"/>
      <c r="J4" s="49"/>
    </row>
    <row r="5" spans="3:10" ht="27.75" customHeight="1">
      <c r="C5" s="50" t="s">
        <v>46</v>
      </c>
      <c r="D5" s="50"/>
      <c r="E5" s="50"/>
      <c r="F5" s="50"/>
      <c r="G5" s="50"/>
      <c r="H5" s="50"/>
      <c r="I5" s="50"/>
      <c r="J5" s="50"/>
    </row>
    <row r="6" spans="1:10" ht="15.75">
      <c r="A6" s="51" t="s">
        <v>96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57.75" customHeight="1">
      <c r="A7" s="52" t="s">
        <v>98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2.75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54" t="s">
        <v>31</v>
      </c>
      <c r="B11" s="55" t="s">
        <v>15</v>
      </c>
      <c r="C11" s="57" t="s">
        <v>32</v>
      </c>
      <c r="D11" s="58" t="s">
        <v>102</v>
      </c>
      <c r="E11" s="59"/>
      <c r="F11" s="60"/>
      <c r="G11" s="61" t="s">
        <v>62</v>
      </c>
      <c r="H11" s="61"/>
      <c r="I11" s="61"/>
      <c r="J11" s="61"/>
    </row>
    <row r="12" spans="1:10" ht="84" customHeight="1">
      <c r="A12" s="54"/>
      <c r="B12" s="56"/>
      <c r="C12" s="57"/>
      <c r="D12" s="38" t="s">
        <v>81</v>
      </c>
      <c r="E12" s="15" t="s">
        <v>34</v>
      </c>
      <c r="F12" s="38" t="s">
        <v>33</v>
      </c>
      <c r="G12" s="38" t="s">
        <v>81</v>
      </c>
      <c r="H12" s="15" t="s">
        <v>34</v>
      </c>
      <c r="I12" s="38" t="s">
        <v>33</v>
      </c>
      <c r="J12" s="38" t="s">
        <v>52</v>
      </c>
    </row>
    <row r="13" spans="1:10" ht="15.75">
      <c r="A13" s="38">
        <v>1</v>
      </c>
      <c r="B13" s="38"/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16">
        <v>9</v>
      </c>
    </row>
    <row r="14" spans="1:10" ht="29.25" customHeight="1">
      <c r="A14" s="54" t="s">
        <v>64</v>
      </c>
      <c r="B14" s="54" t="s">
        <v>16</v>
      </c>
      <c r="C14" s="31" t="s">
        <v>35</v>
      </c>
      <c r="D14" s="35">
        <f>SUM(D15:D19)</f>
        <v>1182.68</v>
      </c>
      <c r="E14" s="35">
        <f>SUM(E15:E19)</f>
        <v>279.39</v>
      </c>
      <c r="F14" s="33">
        <f>E14/D14</f>
        <v>0.23623465349883313</v>
      </c>
      <c r="G14" s="35">
        <f>SUM(G15:G19)</f>
        <v>1182.68</v>
      </c>
      <c r="H14" s="35">
        <f>SUM(H15:H19)</f>
        <v>333.89</v>
      </c>
      <c r="I14" s="36">
        <f>I15+I16+I17+I19</f>
        <v>0.28231643386207594</v>
      </c>
      <c r="J14" s="34"/>
    </row>
    <row r="15" spans="1:10" ht="47.25" hidden="1" outlineLevel="1">
      <c r="A15" s="54"/>
      <c r="B15" s="54"/>
      <c r="C15" s="38" t="s">
        <v>36</v>
      </c>
      <c r="D15" s="5"/>
      <c r="E15" s="5"/>
      <c r="F15" s="40"/>
      <c r="G15" s="5"/>
      <c r="H15" s="5"/>
      <c r="I15" s="20"/>
      <c r="J15" s="18"/>
    </row>
    <row r="16" spans="1:10" ht="47.25" hidden="1" outlineLevel="1">
      <c r="A16" s="54"/>
      <c r="B16" s="54"/>
      <c r="C16" s="38" t="s">
        <v>37</v>
      </c>
      <c r="D16" s="5"/>
      <c r="E16" s="5"/>
      <c r="F16" s="40"/>
      <c r="G16" s="5"/>
      <c r="H16" s="5"/>
      <c r="I16" s="20"/>
      <c r="J16" s="18"/>
    </row>
    <row r="17" spans="1:10" ht="31.5" hidden="1" outlineLevel="1">
      <c r="A17" s="54"/>
      <c r="B17" s="54"/>
      <c r="C17" s="38" t="s">
        <v>38</v>
      </c>
      <c r="D17" s="5"/>
      <c r="E17" s="5"/>
      <c r="F17" s="40"/>
      <c r="G17" s="5"/>
      <c r="H17" s="5"/>
      <c r="I17" s="20"/>
      <c r="J17" s="18"/>
    </row>
    <row r="18" spans="1:10" ht="31.5" hidden="1" outlineLevel="1">
      <c r="A18" s="54"/>
      <c r="B18" s="54"/>
      <c r="C18" s="38" t="s">
        <v>44</v>
      </c>
      <c r="D18" s="5"/>
      <c r="E18" s="5"/>
      <c r="F18" s="40"/>
      <c r="G18" s="5"/>
      <c r="H18" s="5"/>
      <c r="I18" s="20"/>
      <c r="J18" s="18"/>
    </row>
    <row r="19" spans="1:10" ht="94.5" collapsed="1">
      <c r="A19" s="54"/>
      <c r="B19" s="54"/>
      <c r="C19" s="57" t="s">
        <v>39</v>
      </c>
      <c r="D19" s="8">
        <f>SUM(D20:D24)</f>
        <v>1182.68</v>
      </c>
      <c r="E19" s="8">
        <f>SUM(E20:E24)</f>
        <v>279.39</v>
      </c>
      <c r="F19" s="17">
        <f aca="true" t="shared" si="0" ref="F19:F25">E19/D19</f>
        <v>0.23623465349883313</v>
      </c>
      <c r="G19" s="8">
        <f>SUM(G20:G24)</f>
        <v>1182.68</v>
      </c>
      <c r="H19" s="8">
        <f>SUM(H20:H24)</f>
        <v>333.89</v>
      </c>
      <c r="I19" s="17">
        <f aca="true" t="shared" si="1" ref="I19:I25">H19/G19</f>
        <v>0.28231643386207594</v>
      </c>
      <c r="J19" s="21" t="s">
        <v>24</v>
      </c>
    </row>
    <row r="20" spans="1:10" ht="31.5">
      <c r="A20" s="54"/>
      <c r="B20" s="54"/>
      <c r="C20" s="57"/>
      <c r="D20" s="5">
        <v>20</v>
      </c>
      <c r="E20" s="5">
        <v>0</v>
      </c>
      <c r="F20" s="20">
        <f t="shared" si="0"/>
        <v>0</v>
      </c>
      <c r="G20" s="6">
        <f aca="true" t="shared" si="2" ref="G20:H24">D20</f>
        <v>20</v>
      </c>
      <c r="H20" s="6">
        <v>0</v>
      </c>
      <c r="I20" s="20">
        <f t="shared" si="1"/>
        <v>0</v>
      </c>
      <c r="J20" s="40" t="s">
        <v>57</v>
      </c>
    </row>
    <row r="21" spans="1:10" ht="31.5">
      <c r="A21" s="54"/>
      <c r="B21" s="54"/>
      <c r="C21" s="57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40" t="s">
        <v>58</v>
      </c>
    </row>
    <row r="22" spans="1:10" ht="31.5">
      <c r="A22" s="54"/>
      <c r="B22" s="54"/>
      <c r="C22" s="57"/>
      <c r="D22" s="5">
        <v>300</v>
      </c>
      <c r="E22" s="5">
        <f>H22-54.5</f>
        <v>72.39</v>
      </c>
      <c r="F22" s="20">
        <f t="shared" si="0"/>
        <v>0.24130000000000001</v>
      </c>
      <c r="G22" s="6">
        <f>D22</f>
        <v>300</v>
      </c>
      <c r="H22" s="6">
        <v>126.89</v>
      </c>
      <c r="I22" s="20">
        <f t="shared" si="1"/>
        <v>0.42296666666666666</v>
      </c>
      <c r="J22" s="2" t="s">
        <v>0</v>
      </c>
    </row>
    <row r="23" spans="1:10" ht="31.5">
      <c r="A23" s="54"/>
      <c r="B23" s="54"/>
      <c r="C23" s="57"/>
      <c r="D23" s="5">
        <v>350</v>
      </c>
      <c r="E23" s="5">
        <v>0</v>
      </c>
      <c r="F23" s="20">
        <f t="shared" si="0"/>
        <v>0</v>
      </c>
      <c r="G23" s="6">
        <f t="shared" si="2"/>
        <v>350</v>
      </c>
      <c r="H23" s="6">
        <f t="shared" si="2"/>
        <v>0</v>
      </c>
      <c r="I23" s="20">
        <f t="shared" si="1"/>
        <v>0</v>
      </c>
      <c r="J23" s="2" t="s">
        <v>65</v>
      </c>
    </row>
    <row r="24" spans="1:10" ht="31.5">
      <c r="A24" s="54"/>
      <c r="B24" s="54"/>
      <c r="C24" s="57"/>
      <c r="D24" s="5">
        <v>502.68</v>
      </c>
      <c r="E24" s="5">
        <v>207</v>
      </c>
      <c r="F24" s="20">
        <f t="shared" si="0"/>
        <v>0.411792790642158</v>
      </c>
      <c r="G24" s="6">
        <f t="shared" si="2"/>
        <v>502.68</v>
      </c>
      <c r="H24" s="6">
        <f t="shared" si="2"/>
        <v>207</v>
      </c>
      <c r="I24" s="20">
        <f t="shared" si="1"/>
        <v>0.411792790642158</v>
      </c>
      <c r="J24" s="2" t="s">
        <v>1</v>
      </c>
    </row>
    <row r="25" spans="1:10" ht="29.25" customHeight="1">
      <c r="A25" s="54" t="s">
        <v>66</v>
      </c>
      <c r="B25" s="54" t="s">
        <v>17</v>
      </c>
      <c r="C25" s="31" t="s">
        <v>35</v>
      </c>
      <c r="D25" s="35">
        <f>SUM(D26:D30)</f>
        <v>410</v>
      </c>
      <c r="E25" s="35">
        <f>SUM(E26:E30)</f>
        <v>5.600000000000001</v>
      </c>
      <c r="F25" s="33">
        <f t="shared" si="0"/>
        <v>0.013658536585365857</v>
      </c>
      <c r="G25" s="35">
        <f>SUM(G26:G30)</f>
        <v>410</v>
      </c>
      <c r="H25" s="35">
        <f>SUM(H26:H30)</f>
        <v>89.75</v>
      </c>
      <c r="I25" s="33">
        <f t="shared" si="1"/>
        <v>0.21890243902439024</v>
      </c>
      <c r="J25" s="34"/>
    </row>
    <row r="26" spans="1:10" ht="51.75" customHeight="1" hidden="1" outlineLevel="1">
      <c r="A26" s="54"/>
      <c r="B26" s="54"/>
      <c r="C26" s="38" t="s">
        <v>36</v>
      </c>
      <c r="D26" s="5"/>
      <c r="E26" s="5"/>
      <c r="F26" s="40"/>
      <c r="G26" s="7"/>
      <c r="H26" s="7"/>
      <c r="I26" s="17"/>
      <c r="J26" s="22"/>
    </row>
    <row r="27" spans="1:10" ht="47.25" hidden="1" outlineLevel="1">
      <c r="A27" s="54"/>
      <c r="B27" s="54"/>
      <c r="C27" s="37" t="s">
        <v>59</v>
      </c>
      <c r="D27" s="5"/>
      <c r="E27" s="5"/>
      <c r="F27" s="39"/>
      <c r="G27" s="6"/>
      <c r="H27" s="6"/>
      <c r="I27" s="20"/>
      <c r="J27" s="2"/>
    </row>
    <row r="28" spans="1:10" ht="31.5" hidden="1" outlineLevel="1">
      <c r="A28" s="54"/>
      <c r="B28" s="54"/>
      <c r="C28" s="38" t="s">
        <v>38</v>
      </c>
      <c r="D28" s="5"/>
      <c r="E28" s="5"/>
      <c r="F28" s="40"/>
      <c r="G28" s="5"/>
      <c r="H28" s="5"/>
      <c r="I28" s="25"/>
      <c r="J28" s="18"/>
    </row>
    <row r="29" spans="1:10" ht="31.5" hidden="1" outlineLevel="1">
      <c r="A29" s="54"/>
      <c r="B29" s="54"/>
      <c r="C29" s="38" t="s">
        <v>44</v>
      </c>
      <c r="D29" s="5"/>
      <c r="E29" s="5"/>
      <c r="F29" s="40"/>
      <c r="G29" s="5"/>
      <c r="H29" s="5"/>
      <c r="I29" s="25"/>
      <c r="J29" s="18"/>
    </row>
    <row r="30" spans="1:10" ht="76.5" collapsed="1">
      <c r="A30" s="54"/>
      <c r="B30" s="54"/>
      <c r="C30" s="54" t="s">
        <v>39</v>
      </c>
      <c r="D30" s="8">
        <f>SUM(D31:D34)</f>
        <v>410</v>
      </c>
      <c r="E30" s="8">
        <f>SUM(E31:E34)</f>
        <v>5.600000000000001</v>
      </c>
      <c r="F30" s="17">
        <f aca="true" t="shared" si="3" ref="F30:F62">E30/D30</f>
        <v>0.013658536585365857</v>
      </c>
      <c r="G30" s="8">
        <f>SUM(G31:G34)</f>
        <v>410</v>
      </c>
      <c r="H30" s="8">
        <f>SUM(H31:H34)</f>
        <v>89.75</v>
      </c>
      <c r="I30" s="17">
        <f aca="true" t="shared" si="4" ref="I30:I41">H30/G30</f>
        <v>0.21890243902439024</v>
      </c>
      <c r="J30" s="26" t="s">
        <v>43</v>
      </c>
    </row>
    <row r="31" spans="1:10" ht="31.5">
      <c r="A31" s="54"/>
      <c r="B31" s="54"/>
      <c r="C31" s="54"/>
      <c r="D31" s="5">
        <v>100</v>
      </c>
      <c r="E31" s="5">
        <f>H31-35</f>
        <v>5.600000000000001</v>
      </c>
      <c r="F31" s="20">
        <f t="shared" si="3"/>
        <v>0.056000000000000015</v>
      </c>
      <c r="G31" s="6">
        <f aca="true" t="shared" si="5" ref="G31:H34">D31</f>
        <v>100</v>
      </c>
      <c r="H31" s="6">
        <v>40.6</v>
      </c>
      <c r="I31" s="20">
        <f t="shared" si="4"/>
        <v>0.406</v>
      </c>
      <c r="J31" s="2" t="s">
        <v>2</v>
      </c>
    </row>
    <row r="32" spans="1:10" ht="63">
      <c r="A32" s="54"/>
      <c r="B32" s="54"/>
      <c r="C32" s="54"/>
      <c r="D32" s="5">
        <v>200</v>
      </c>
      <c r="E32" s="5"/>
      <c r="F32" s="20">
        <f t="shared" si="3"/>
        <v>0</v>
      </c>
      <c r="G32" s="6">
        <f t="shared" si="5"/>
        <v>200</v>
      </c>
      <c r="H32" s="6">
        <v>40.15</v>
      </c>
      <c r="I32" s="20">
        <f t="shared" si="4"/>
        <v>0.20074999999999998</v>
      </c>
      <c r="J32" s="2" t="s">
        <v>3</v>
      </c>
    </row>
    <row r="33" spans="1:10" ht="31.5">
      <c r="A33" s="54"/>
      <c r="B33" s="54"/>
      <c r="C33" s="54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54"/>
      <c r="B34" s="54"/>
      <c r="C34" s="54"/>
      <c r="D34" s="5">
        <v>10</v>
      </c>
      <c r="E34" s="5"/>
      <c r="F34" s="20">
        <f t="shared" si="3"/>
        <v>0</v>
      </c>
      <c r="G34" s="6">
        <f t="shared" si="5"/>
        <v>10</v>
      </c>
      <c r="H34" s="6">
        <v>9</v>
      </c>
      <c r="I34" s="20">
        <f t="shared" si="4"/>
        <v>0.9</v>
      </c>
      <c r="J34" s="2" t="s">
        <v>5</v>
      </c>
    </row>
    <row r="35" spans="1:10" ht="29.25" customHeight="1">
      <c r="A35" s="46" t="s">
        <v>67</v>
      </c>
      <c r="B35" s="46" t="s">
        <v>18</v>
      </c>
      <c r="C35" s="31" t="s">
        <v>35</v>
      </c>
      <c r="D35" s="32">
        <f>D36+D38+D43+D44+D45+D46</f>
        <v>16992.31305</v>
      </c>
      <c r="E35" s="32">
        <f>E36+E38+E43+E44+E45+E46</f>
        <v>2216.335</v>
      </c>
      <c r="F35" s="33">
        <f t="shared" si="3"/>
        <v>0.13043162478695036</v>
      </c>
      <c r="G35" s="32">
        <f>G36+G38+G43+G44+G45+G46</f>
        <v>16992.31305</v>
      </c>
      <c r="H35" s="32">
        <f>H36+H38+H43+H44+H45+H46</f>
        <v>4567.275</v>
      </c>
      <c r="I35" s="33">
        <f t="shared" si="4"/>
        <v>0.26878477265342043</v>
      </c>
      <c r="J35" s="34"/>
    </row>
    <row r="36" spans="1:10" ht="24.75" customHeight="1" hidden="1">
      <c r="A36" s="47"/>
      <c r="B36" s="47"/>
      <c r="C36" s="62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customHeight="1" hidden="1">
      <c r="A37" s="47"/>
      <c r="B37" s="47"/>
      <c r="C37" s="63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47"/>
      <c r="B38" s="47"/>
      <c r="C38" s="55" t="s">
        <v>37</v>
      </c>
      <c r="D38" s="7">
        <f>SUM(D39:D42)</f>
        <v>3681.8630000000003</v>
      </c>
      <c r="E38" s="7">
        <f>SUM(E39:E42)</f>
        <v>0</v>
      </c>
      <c r="F38" s="17">
        <f t="shared" si="3"/>
        <v>0</v>
      </c>
      <c r="G38" s="7">
        <f>SUM(G39:G42)</f>
        <v>3681.8630000000003</v>
      </c>
      <c r="H38" s="7">
        <f>SUM(H39:H42)</f>
        <v>0</v>
      </c>
      <c r="I38" s="17">
        <f t="shared" si="4"/>
        <v>0</v>
      </c>
      <c r="J38" s="18"/>
    </row>
    <row r="39" spans="1:10" ht="105" customHeight="1">
      <c r="A39" s="47"/>
      <c r="B39" s="47"/>
      <c r="C39" s="64"/>
      <c r="D39" s="5">
        <v>2200</v>
      </c>
      <c r="E39" s="5">
        <v>0</v>
      </c>
      <c r="F39" s="20">
        <f t="shared" si="3"/>
        <v>0</v>
      </c>
      <c r="G39" s="6">
        <f aca="true" t="shared" si="6" ref="G39:H45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11" customHeight="1">
      <c r="A40" s="47"/>
      <c r="B40" s="47"/>
      <c r="C40" s="64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84</v>
      </c>
    </row>
    <row r="41" spans="1:10" ht="57" customHeight="1">
      <c r="A41" s="47"/>
      <c r="B41" s="47"/>
      <c r="C41" s="64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57" customHeight="1">
      <c r="A42" s="47"/>
      <c r="B42" s="47"/>
      <c r="C42" s="43"/>
      <c r="D42" s="5">
        <v>227.42</v>
      </c>
      <c r="E42" s="5"/>
      <c r="F42" s="20">
        <f>E42/D42</f>
        <v>0</v>
      </c>
      <c r="G42" s="6">
        <f>D42</f>
        <v>227.42</v>
      </c>
      <c r="H42" s="6">
        <f>E42</f>
        <v>0</v>
      </c>
      <c r="I42" s="20">
        <f>H42/G42</f>
        <v>0</v>
      </c>
      <c r="J42" s="2" t="s">
        <v>99</v>
      </c>
    </row>
    <row r="43" spans="1:10" ht="108.75" customHeight="1" hidden="1" outlineLevel="1">
      <c r="A43" s="47"/>
      <c r="B43" s="47"/>
      <c r="C43" s="38" t="s">
        <v>38</v>
      </c>
      <c r="D43" s="5">
        <v>0</v>
      </c>
      <c r="E43" s="5">
        <v>0</v>
      </c>
      <c r="F43" s="20" t="e">
        <f t="shared" si="3"/>
        <v>#DIV/0!</v>
      </c>
      <c r="G43" s="6">
        <f t="shared" si="6"/>
        <v>0</v>
      </c>
      <c r="H43" s="6">
        <f t="shared" si="6"/>
        <v>0</v>
      </c>
      <c r="I43" s="20" t="e">
        <f>H43/G43</f>
        <v>#DIV/0!</v>
      </c>
      <c r="J43" s="2"/>
    </row>
    <row r="44" spans="1:10" ht="36" customHeight="1" collapsed="1">
      <c r="A44" s="47"/>
      <c r="B44" s="47"/>
      <c r="C44" s="46" t="s">
        <v>44</v>
      </c>
      <c r="D44" s="5">
        <v>420</v>
      </c>
      <c r="E44" s="5">
        <v>0</v>
      </c>
      <c r="F44" s="20">
        <f t="shared" si="3"/>
        <v>0</v>
      </c>
      <c r="G44" s="6">
        <f t="shared" si="6"/>
        <v>420</v>
      </c>
      <c r="H44" s="6">
        <f t="shared" si="6"/>
        <v>0</v>
      </c>
      <c r="I44" s="20">
        <f>H44/G44</f>
        <v>0</v>
      </c>
      <c r="J44" s="40" t="s">
        <v>85</v>
      </c>
    </row>
    <row r="45" spans="1:10" ht="64.5" customHeight="1">
      <c r="A45" s="47"/>
      <c r="B45" s="47"/>
      <c r="C45" s="65"/>
      <c r="D45" s="5">
        <v>481</v>
      </c>
      <c r="E45" s="5">
        <v>0</v>
      </c>
      <c r="F45" s="20">
        <f t="shared" si="3"/>
        <v>0</v>
      </c>
      <c r="G45" s="6">
        <f t="shared" si="6"/>
        <v>481</v>
      </c>
      <c r="H45" s="6">
        <f t="shared" si="6"/>
        <v>0</v>
      </c>
      <c r="I45" s="20">
        <f>H45/G45</f>
        <v>0</v>
      </c>
      <c r="J45" s="40" t="s">
        <v>82</v>
      </c>
    </row>
    <row r="46" spans="1:10" ht="219" customHeight="1">
      <c r="A46" s="47"/>
      <c r="B46" s="47"/>
      <c r="C46" s="46" t="s">
        <v>39</v>
      </c>
      <c r="D46" s="8">
        <f>SUM(D47:D62)</f>
        <v>12409.45005</v>
      </c>
      <c r="E46" s="8">
        <f>SUM(E47:E62)</f>
        <v>2216.335</v>
      </c>
      <c r="F46" s="17">
        <f>E46/D46</f>
        <v>0.1786005819008877</v>
      </c>
      <c r="G46" s="8">
        <f>SUM(G47:G62)</f>
        <v>12409.45005</v>
      </c>
      <c r="H46" s="8">
        <f>SUM(H47:H62)</f>
        <v>4567.275</v>
      </c>
      <c r="I46" s="17">
        <f aca="true" t="shared" si="7" ref="I46:I82">H46/G46</f>
        <v>0.36804813924852375</v>
      </c>
      <c r="J46" s="41" t="s">
        <v>19</v>
      </c>
    </row>
    <row r="47" spans="1:10" ht="57" customHeight="1">
      <c r="A47" s="47"/>
      <c r="B47" s="47"/>
      <c r="C47" s="47"/>
      <c r="D47" s="5">
        <v>332</v>
      </c>
      <c r="E47" s="5"/>
      <c r="F47" s="20">
        <f t="shared" si="3"/>
        <v>0</v>
      </c>
      <c r="G47" s="6">
        <f aca="true" t="shared" si="8" ref="G47:H62">D47</f>
        <v>332</v>
      </c>
      <c r="H47" s="6">
        <v>251.2</v>
      </c>
      <c r="I47" s="20">
        <f t="shared" si="7"/>
        <v>0.7566265060240963</v>
      </c>
      <c r="J47" s="2" t="s">
        <v>47</v>
      </c>
    </row>
    <row r="48" spans="1:10" ht="44.25" customHeight="1">
      <c r="A48" s="47"/>
      <c r="B48" s="47"/>
      <c r="C48" s="47"/>
      <c r="D48" s="5">
        <v>100</v>
      </c>
      <c r="E48" s="5">
        <v>0</v>
      </c>
      <c r="F48" s="20">
        <f t="shared" si="3"/>
        <v>0</v>
      </c>
      <c r="G48" s="6">
        <f t="shared" si="8"/>
        <v>100</v>
      </c>
      <c r="H48" s="6">
        <f t="shared" si="8"/>
        <v>0</v>
      </c>
      <c r="I48" s="20">
        <f t="shared" si="7"/>
        <v>0</v>
      </c>
      <c r="J48" s="2" t="s">
        <v>12</v>
      </c>
    </row>
    <row r="49" spans="1:10" ht="47.25">
      <c r="A49" s="47"/>
      <c r="B49" s="47"/>
      <c r="C49" s="47"/>
      <c r="D49" s="5">
        <f>5317.2-D45-D44</f>
        <v>4416.2</v>
      </c>
      <c r="E49" s="5">
        <f>H49-296.45</f>
        <v>99.88999999999999</v>
      </c>
      <c r="F49" s="20">
        <f t="shared" si="3"/>
        <v>0.022618993704995243</v>
      </c>
      <c r="G49" s="6">
        <f t="shared" si="8"/>
        <v>4416.2</v>
      </c>
      <c r="H49" s="6">
        <v>396.34</v>
      </c>
      <c r="I49" s="20">
        <f t="shared" si="7"/>
        <v>0.08974684117567139</v>
      </c>
      <c r="J49" s="2" t="s">
        <v>48</v>
      </c>
    </row>
    <row r="50" spans="1:10" ht="15.75" customHeight="1" hidden="1" outlineLevel="1">
      <c r="A50" s="47"/>
      <c r="B50" s="47"/>
      <c r="C50" s="47"/>
      <c r="D50" s="5"/>
      <c r="E50" s="5">
        <v>0</v>
      </c>
      <c r="F50" s="20" t="e">
        <f t="shared" si="3"/>
        <v>#DIV/0!</v>
      </c>
      <c r="G50" s="6">
        <f t="shared" si="8"/>
        <v>0</v>
      </c>
      <c r="H50" s="6">
        <f t="shared" si="8"/>
        <v>0</v>
      </c>
      <c r="I50" s="20" t="e">
        <f t="shared" si="7"/>
        <v>#DIV/0!</v>
      </c>
      <c r="J50" s="3"/>
    </row>
    <row r="51" spans="1:10" ht="126.75" customHeight="1" collapsed="1">
      <c r="A51" s="47"/>
      <c r="B51" s="47"/>
      <c r="C51" s="47"/>
      <c r="D51" s="5">
        <v>375.06505</v>
      </c>
      <c r="E51" s="5">
        <v>0</v>
      </c>
      <c r="F51" s="20">
        <f t="shared" si="3"/>
        <v>0</v>
      </c>
      <c r="G51" s="6">
        <f t="shared" si="8"/>
        <v>375.06505</v>
      </c>
      <c r="H51" s="6">
        <f t="shared" si="8"/>
        <v>0</v>
      </c>
      <c r="I51" s="20">
        <f t="shared" si="7"/>
        <v>0</v>
      </c>
      <c r="J51" s="2" t="s">
        <v>86</v>
      </c>
    </row>
    <row r="52" spans="1:10" ht="31.5">
      <c r="A52" s="47"/>
      <c r="B52" s="47"/>
      <c r="C52" s="47"/>
      <c r="D52" s="5">
        <v>140.9</v>
      </c>
      <c r="E52" s="5">
        <f>H52-13.93</f>
        <v>17.97</v>
      </c>
      <c r="F52" s="20">
        <f t="shared" si="3"/>
        <v>0.1275372604684173</v>
      </c>
      <c r="G52" s="6">
        <f t="shared" si="8"/>
        <v>140.9</v>
      </c>
      <c r="H52" s="6">
        <v>31.9</v>
      </c>
      <c r="I52" s="20">
        <f t="shared" si="7"/>
        <v>0.22640170333569906</v>
      </c>
      <c r="J52" s="2" t="s">
        <v>6</v>
      </c>
    </row>
    <row r="53" spans="1:10" ht="47.25">
      <c r="A53" s="47"/>
      <c r="B53" s="47"/>
      <c r="C53" s="47"/>
      <c r="D53" s="5">
        <v>1074.4</v>
      </c>
      <c r="E53" s="5">
        <f>H53-239.12</f>
        <v>257.9</v>
      </c>
      <c r="F53" s="20">
        <f t="shared" si="3"/>
        <v>0.24004095309009676</v>
      </c>
      <c r="G53" s="6">
        <f t="shared" si="8"/>
        <v>1074.4</v>
      </c>
      <c r="H53" s="6">
        <v>497.02</v>
      </c>
      <c r="I53" s="20">
        <f t="shared" si="7"/>
        <v>0.46260238272524196</v>
      </c>
      <c r="J53" s="2" t="s">
        <v>87</v>
      </c>
    </row>
    <row r="54" spans="1:10" ht="31.5">
      <c r="A54" s="47"/>
      <c r="B54" s="47"/>
      <c r="C54" s="47"/>
      <c r="D54" s="5">
        <v>100.62</v>
      </c>
      <c r="E54" s="5">
        <f>H54-14.37</f>
        <v>46.730000000000004</v>
      </c>
      <c r="F54" s="20">
        <f t="shared" si="3"/>
        <v>0.4644205923275691</v>
      </c>
      <c r="G54" s="6">
        <f t="shared" si="8"/>
        <v>100.62</v>
      </c>
      <c r="H54" s="6">
        <v>61.1</v>
      </c>
      <c r="I54" s="20">
        <f t="shared" si="7"/>
        <v>0.607235142118863</v>
      </c>
      <c r="J54" s="2" t="s">
        <v>7</v>
      </c>
    </row>
    <row r="55" spans="1:10" ht="31.5">
      <c r="A55" s="47"/>
      <c r="B55" s="47"/>
      <c r="C55" s="47"/>
      <c r="D55" s="5">
        <v>1635</v>
      </c>
      <c r="E55" s="5">
        <f>H55-526.58</f>
        <v>263.93999999999994</v>
      </c>
      <c r="F55" s="20">
        <f t="shared" si="3"/>
        <v>0.16143119266055042</v>
      </c>
      <c r="G55" s="6">
        <f t="shared" si="8"/>
        <v>1635</v>
      </c>
      <c r="H55" s="6">
        <v>790.52</v>
      </c>
      <c r="I55" s="20">
        <f t="shared" si="7"/>
        <v>0.48349847094801224</v>
      </c>
      <c r="J55" s="2" t="s">
        <v>8</v>
      </c>
    </row>
    <row r="56" spans="1:10" ht="31.5">
      <c r="A56" s="47"/>
      <c r="B56" s="47"/>
      <c r="C56" s="47"/>
      <c r="D56" s="5">
        <v>100</v>
      </c>
      <c r="E56" s="5">
        <v>37.68</v>
      </c>
      <c r="F56" s="20">
        <f t="shared" si="3"/>
        <v>0.3768</v>
      </c>
      <c r="G56" s="6">
        <f t="shared" si="8"/>
        <v>100</v>
      </c>
      <c r="H56" s="6">
        <f t="shared" si="8"/>
        <v>37.68</v>
      </c>
      <c r="I56" s="20">
        <f t="shared" si="7"/>
        <v>0.3768</v>
      </c>
      <c r="J56" s="2" t="s">
        <v>9</v>
      </c>
    </row>
    <row r="57" spans="1:10" ht="31.5">
      <c r="A57" s="47"/>
      <c r="B57" s="47"/>
      <c r="C57" s="47"/>
      <c r="D57" s="5">
        <v>250</v>
      </c>
      <c r="E57" s="5"/>
      <c r="F57" s="20">
        <f t="shared" si="3"/>
        <v>0</v>
      </c>
      <c r="G57" s="6">
        <f t="shared" si="8"/>
        <v>250</v>
      </c>
      <c r="H57" s="6">
        <f t="shared" si="8"/>
        <v>0</v>
      </c>
      <c r="I57" s="20">
        <f t="shared" si="7"/>
        <v>0</v>
      </c>
      <c r="J57" s="2" t="s">
        <v>10</v>
      </c>
    </row>
    <row r="58" spans="1:10" ht="31.5">
      <c r="A58" s="47"/>
      <c r="B58" s="47"/>
      <c r="C58" s="47"/>
      <c r="D58" s="5">
        <f>3349.01-D59</f>
        <v>3319.6953500000004</v>
      </c>
      <c r="E58" s="5">
        <f>H58-959.29</f>
        <v>1272.0175</v>
      </c>
      <c r="F58" s="20">
        <f t="shared" si="3"/>
        <v>0.38317296194061895</v>
      </c>
      <c r="G58" s="6">
        <f t="shared" si="8"/>
        <v>3319.6953500000004</v>
      </c>
      <c r="H58" s="6">
        <f>2246.64-H59</f>
        <v>2231.3075</v>
      </c>
      <c r="I58" s="20">
        <f t="shared" si="7"/>
        <v>0.6721422494386419</v>
      </c>
      <c r="J58" s="2" t="s">
        <v>11</v>
      </c>
    </row>
    <row r="59" spans="1:10" ht="31.5">
      <c r="A59" s="47"/>
      <c r="B59" s="47"/>
      <c r="C59" s="47"/>
      <c r="D59" s="5">
        <v>29.31465</v>
      </c>
      <c r="E59" s="5">
        <v>15.3325</v>
      </c>
      <c r="F59" s="20">
        <f t="shared" si="3"/>
        <v>0.5230319993586824</v>
      </c>
      <c r="G59" s="6">
        <f t="shared" si="8"/>
        <v>29.31465</v>
      </c>
      <c r="H59" s="6">
        <f t="shared" si="8"/>
        <v>15.3325</v>
      </c>
      <c r="I59" s="20">
        <f>H59/G59</f>
        <v>0.5230319993586824</v>
      </c>
      <c r="J59" s="2" t="s">
        <v>61</v>
      </c>
    </row>
    <row r="60" spans="1:10" ht="47.25">
      <c r="A60" s="47"/>
      <c r="B60" s="47"/>
      <c r="C60" s="47"/>
      <c r="D60" s="5">
        <v>250</v>
      </c>
      <c r="E60" s="5">
        <f>H60-50</f>
        <v>196.37</v>
      </c>
      <c r="F60" s="20">
        <f t="shared" si="3"/>
        <v>0.7854800000000001</v>
      </c>
      <c r="G60" s="6">
        <f t="shared" si="8"/>
        <v>250</v>
      </c>
      <c r="H60" s="6">
        <v>246.37</v>
      </c>
      <c r="I60" s="20">
        <f>H60/G60</f>
        <v>0.98548</v>
      </c>
      <c r="J60" s="2" t="s">
        <v>23</v>
      </c>
    </row>
    <row r="61" spans="1:10" ht="63">
      <c r="A61" s="47"/>
      <c r="B61" s="47"/>
      <c r="C61" s="47"/>
      <c r="D61" s="5">
        <v>66.255</v>
      </c>
      <c r="E61" s="5">
        <v>8.505</v>
      </c>
      <c r="F61" s="20">
        <f t="shared" si="3"/>
        <v>0.1283676703645008</v>
      </c>
      <c r="G61" s="6">
        <f t="shared" si="8"/>
        <v>66.255</v>
      </c>
      <c r="H61" s="6">
        <f t="shared" si="8"/>
        <v>8.505</v>
      </c>
      <c r="I61" s="20">
        <f>H61/G61</f>
        <v>0.1283676703645008</v>
      </c>
      <c r="J61" s="2" t="s">
        <v>71</v>
      </c>
    </row>
    <row r="62" spans="1:10" ht="28.5" customHeight="1">
      <c r="A62" s="48"/>
      <c r="B62" s="48"/>
      <c r="C62" s="42"/>
      <c r="D62" s="5">
        <v>220</v>
      </c>
      <c r="E62" s="5"/>
      <c r="F62" s="20">
        <f t="shared" si="3"/>
        <v>0</v>
      </c>
      <c r="G62" s="6">
        <f t="shared" si="8"/>
        <v>220</v>
      </c>
      <c r="H62" s="6"/>
      <c r="I62" s="20">
        <f>H62/G62</f>
        <v>0</v>
      </c>
      <c r="J62" s="2" t="s">
        <v>100</v>
      </c>
    </row>
    <row r="63" spans="1:10" ht="27.75" customHeight="1">
      <c r="A63" s="54" t="s">
        <v>68</v>
      </c>
      <c r="B63" s="54" t="s">
        <v>20</v>
      </c>
      <c r="C63" s="31" t="s">
        <v>35</v>
      </c>
      <c r="D63" s="32">
        <f>D64+D65+D70+D71+D72</f>
        <v>14620.1</v>
      </c>
      <c r="E63" s="32">
        <f>E64+E65+E70+E71+E72</f>
        <v>4639.165</v>
      </c>
      <c r="F63" s="33">
        <f>E63/D63</f>
        <v>0.31731417705761245</v>
      </c>
      <c r="G63" s="32">
        <f>G64+G65+G70+G71+G72</f>
        <v>14620.1</v>
      </c>
      <c r="H63" s="32">
        <f>H64+H65+H70+H71+H72</f>
        <v>10840.665</v>
      </c>
      <c r="I63" s="33">
        <f t="shared" si="7"/>
        <v>0.741490482281243</v>
      </c>
      <c r="J63" s="34"/>
    </row>
    <row r="64" spans="1:10" ht="17.25" customHeight="1" hidden="1" outlineLevel="1">
      <c r="A64" s="54"/>
      <c r="B64" s="54"/>
      <c r="C64" s="38" t="s">
        <v>36</v>
      </c>
      <c r="D64" s="5"/>
      <c r="E64" s="5"/>
      <c r="F64" s="25"/>
      <c r="G64" s="5"/>
      <c r="H64" s="5"/>
      <c r="I64" s="25"/>
      <c r="J64" s="18"/>
    </row>
    <row r="65" spans="1:10" ht="17.25" customHeight="1" collapsed="1">
      <c r="A65" s="54"/>
      <c r="B65" s="54"/>
      <c r="C65" s="54" t="s">
        <v>37</v>
      </c>
      <c r="D65" s="7">
        <f>D66+D67+D69</f>
        <v>2666.1000000000004</v>
      </c>
      <c r="E65" s="7">
        <f>E66+E67+E69</f>
        <v>1263.0500000000002</v>
      </c>
      <c r="F65" s="17">
        <f>E65/D65</f>
        <v>0.4737444206893965</v>
      </c>
      <c r="G65" s="7">
        <f>G66+G67+G69</f>
        <v>2666.1000000000004</v>
      </c>
      <c r="H65" s="7">
        <f>H66+H67+H69</f>
        <v>1263.0500000000002</v>
      </c>
      <c r="I65" s="17">
        <f t="shared" si="7"/>
        <v>0.4737444206893965</v>
      </c>
      <c r="J65" s="18"/>
    </row>
    <row r="66" spans="1:10" ht="157.5">
      <c r="A66" s="54"/>
      <c r="B66" s="54"/>
      <c r="C66" s="54"/>
      <c r="D66" s="5">
        <v>2399.8</v>
      </c>
      <c r="E66" s="5">
        <v>1199.9</v>
      </c>
      <c r="F66" s="20">
        <f>E66/D66</f>
        <v>0.5</v>
      </c>
      <c r="G66" s="6">
        <f aca="true" t="shared" si="9" ref="G66:H69">D66</f>
        <v>2399.8</v>
      </c>
      <c r="H66" s="6">
        <f t="shared" si="9"/>
        <v>1199.9</v>
      </c>
      <c r="I66" s="20">
        <f>H66/G66</f>
        <v>0.5</v>
      </c>
      <c r="J66" s="2" t="s">
        <v>54</v>
      </c>
    </row>
    <row r="67" spans="1:10" ht="157.5">
      <c r="A67" s="54"/>
      <c r="B67" s="54"/>
      <c r="C67" s="54"/>
      <c r="D67" s="5">
        <v>126.3</v>
      </c>
      <c r="E67" s="5">
        <v>63.15</v>
      </c>
      <c r="F67" s="20">
        <f>E67/D67</f>
        <v>0.5</v>
      </c>
      <c r="G67" s="6">
        <f t="shared" si="9"/>
        <v>126.3</v>
      </c>
      <c r="H67" s="6">
        <f t="shared" si="9"/>
        <v>63.15</v>
      </c>
      <c r="I67" s="20">
        <f>H67/G67</f>
        <v>0.5</v>
      </c>
      <c r="J67" s="2" t="s">
        <v>55</v>
      </c>
    </row>
    <row r="68" spans="1:10" ht="31.5" hidden="1">
      <c r="A68" s="54"/>
      <c r="B68" s="54"/>
      <c r="C68" s="54"/>
      <c r="D68" s="5" t="e">
        <f>#REF!</f>
        <v>#REF!</v>
      </c>
      <c r="E68" s="5">
        <f>H68-#REF!</f>
        <v>0</v>
      </c>
      <c r="F68" s="20" t="e">
        <f>E68/D68</f>
        <v>#DIV/0!</v>
      </c>
      <c r="G68" s="6" t="e">
        <f t="shared" si="9"/>
        <v>#REF!</v>
      </c>
      <c r="H68" s="6">
        <f t="shared" si="9"/>
        <v>0</v>
      </c>
      <c r="I68" s="20" t="e">
        <f>H68/G68</f>
        <v>#DIV/0!</v>
      </c>
      <c r="J68" s="2" t="s">
        <v>53</v>
      </c>
    </row>
    <row r="69" spans="1:10" ht="60" customHeight="1">
      <c r="A69" s="54"/>
      <c r="B69" s="54"/>
      <c r="C69" s="54"/>
      <c r="D69" s="5">
        <v>140</v>
      </c>
      <c r="E69" s="5">
        <v>0</v>
      </c>
      <c r="F69" s="20">
        <f>E69/D69</f>
        <v>0</v>
      </c>
      <c r="G69" s="6">
        <f t="shared" si="9"/>
        <v>140</v>
      </c>
      <c r="H69" s="6">
        <f t="shared" si="9"/>
        <v>0</v>
      </c>
      <c r="I69" s="20">
        <f>H69/G69</f>
        <v>0</v>
      </c>
      <c r="J69" s="2" t="s">
        <v>88</v>
      </c>
    </row>
    <row r="70" spans="1:10" ht="31.5" hidden="1" outlineLevel="1">
      <c r="A70" s="54"/>
      <c r="B70" s="54"/>
      <c r="C70" s="38" t="s">
        <v>38</v>
      </c>
      <c r="D70" s="5"/>
      <c r="E70" s="5"/>
      <c r="F70" s="40"/>
      <c r="G70" s="5"/>
      <c r="H70" s="5"/>
      <c r="I70" s="25"/>
      <c r="J70" s="18"/>
    </row>
    <row r="71" spans="1:10" ht="31.5" hidden="1" outlineLevel="1">
      <c r="A71" s="54"/>
      <c r="B71" s="54"/>
      <c r="C71" s="38" t="s">
        <v>44</v>
      </c>
      <c r="D71" s="5"/>
      <c r="E71" s="5"/>
      <c r="F71" s="40"/>
      <c r="G71" s="5"/>
      <c r="H71" s="5"/>
      <c r="I71" s="25"/>
      <c r="J71" s="18"/>
    </row>
    <row r="72" spans="1:10" ht="170.25" customHeight="1" collapsed="1">
      <c r="A72" s="54"/>
      <c r="B72" s="54"/>
      <c r="C72" s="54" t="s">
        <v>39</v>
      </c>
      <c r="D72" s="8">
        <f>SUM(D73:D81)</f>
        <v>11954</v>
      </c>
      <c r="E72" s="8">
        <f>SUM(E73:E81)</f>
        <v>3376.115</v>
      </c>
      <c r="F72" s="17">
        <f>E72/D72</f>
        <v>0.282425547933746</v>
      </c>
      <c r="G72" s="8">
        <f>SUM(G73:G81)</f>
        <v>11954</v>
      </c>
      <c r="H72" s="8">
        <f>SUM(H73:H81)</f>
        <v>9577.615</v>
      </c>
      <c r="I72" s="17">
        <f t="shared" si="7"/>
        <v>0.8012058725112933</v>
      </c>
      <c r="J72" s="21" t="s">
        <v>21</v>
      </c>
    </row>
    <row r="73" spans="1:10" ht="80.25" customHeight="1">
      <c r="A73" s="54"/>
      <c r="B73" s="54"/>
      <c r="C73" s="54"/>
      <c r="D73" s="5">
        <v>8661.35</v>
      </c>
      <c r="E73" s="5">
        <f>H73-4552</f>
        <v>2575.54</v>
      </c>
      <c r="F73" s="20">
        <f aca="true" t="shared" si="10" ref="F73:F81">E73/D73</f>
        <v>0.2973601112990469</v>
      </c>
      <c r="G73" s="6">
        <f aca="true" t="shared" si="11" ref="G73:H81">D73</f>
        <v>8661.35</v>
      </c>
      <c r="H73" s="6">
        <v>7127.54</v>
      </c>
      <c r="I73" s="20">
        <f t="shared" si="7"/>
        <v>0.8229132871896413</v>
      </c>
      <c r="J73" s="2" t="s">
        <v>25</v>
      </c>
    </row>
    <row r="74" spans="1:10" ht="63.75" customHeight="1" hidden="1" outlineLevel="1">
      <c r="A74" s="54"/>
      <c r="B74" s="54"/>
      <c r="C74" s="54"/>
      <c r="D74" s="5"/>
      <c r="E74" s="5"/>
      <c r="F74" s="20" t="e">
        <f t="shared" si="10"/>
        <v>#DIV/0!</v>
      </c>
      <c r="G74" s="6">
        <f t="shared" si="11"/>
        <v>0</v>
      </c>
      <c r="H74" s="6">
        <f t="shared" si="11"/>
        <v>0</v>
      </c>
      <c r="I74" s="20" t="e">
        <f t="shared" si="7"/>
        <v>#DIV/0!</v>
      </c>
      <c r="J74" s="2" t="s">
        <v>26</v>
      </c>
    </row>
    <row r="75" spans="1:10" ht="70.5" customHeight="1" collapsed="1">
      <c r="A75" s="54"/>
      <c r="B75" s="54"/>
      <c r="C75" s="54"/>
      <c r="D75" s="5">
        <v>482.55</v>
      </c>
      <c r="E75" s="5">
        <f>H75-304.45</f>
        <v>57.460000000000036</v>
      </c>
      <c r="F75" s="20">
        <f t="shared" si="10"/>
        <v>0.11907574344627507</v>
      </c>
      <c r="G75" s="6">
        <f t="shared" si="11"/>
        <v>482.55</v>
      </c>
      <c r="H75" s="6">
        <v>361.91</v>
      </c>
      <c r="I75" s="20">
        <f t="shared" si="7"/>
        <v>0.7499948191897213</v>
      </c>
      <c r="J75" s="2" t="s">
        <v>27</v>
      </c>
    </row>
    <row r="76" spans="1:10" ht="47.25" hidden="1" outlineLevel="1">
      <c r="A76" s="54"/>
      <c r="B76" s="54"/>
      <c r="C76" s="54"/>
      <c r="D76" s="5"/>
      <c r="E76" s="5"/>
      <c r="F76" s="20" t="e">
        <f t="shared" si="10"/>
        <v>#DIV/0!</v>
      </c>
      <c r="G76" s="6">
        <f t="shared" si="11"/>
        <v>0</v>
      </c>
      <c r="H76" s="6">
        <f t="shared" si="11"/>
        <v>0</v>
      </c>
      <c r="I76" s="20" t="e">
        <f t="shared" si="7"/>
        <v>#DIV/0!</v>
      </c>
      <c r="J76" s="2" t="s">
        <v>28</v>
      </c>
    </row>
    <row r="77" spans="1:10" ht="157.5" collapsed="1">
      <c r="A77" s="54"/>
      <c r="B77" s="54"/>
      <c r="C77" s="54"/>
      <c r="D77" s="5">
        <v>2399.8</v>
      </c>
      <c r="E77" s="5">
        <f>H77-1199.9</f>
        <v>599.9499999999998</v>
      </c>
      <c r="F77" s="20">
        <f>E77/D77</f>
        <v>0.24999999999999992</v>
      </c>
      <c r="G77" s="6">
        <f t="shared" si="11"/>
        <v>2399.8</v>
      </c>
      <c r="H77" s="6">
        <v>1799.85</v>
      </c>
      <c r="I77" s="20">
        <f>H77/G77</f>
        <v>0.7499999999999999</v>
      </c>
      <c r="J77" s="2" t="s">
        <v>54</v>
      </c>
    </row>
    <row r="78" spans="1:10" ht="157.5">
      <c r="A78" s="54"/>
      <c r="B78" s="54"/>
      <c r="C78" s="54"/>
      <c r="D78" s="5">
        <v>126.3</v>
      </c>
      <c r="E78" s="5">
        <f>H78-63.15</f>
        <v>31.574999999999996</v>
      </c>
      <c r="F78" s="20">
        <f>E78/D78</f>
        <v>0.24999999999999997</v>
      </c>
      <c r="G78" s="6">
        <f t="shared" si="11"/>
        <v>126.3</v>
      </c>
      <c r="H78" s="6">
        <v>94.725</v>
      </c>
      <c r="I78" s="20">
        <f>H78/G78</f>
        <v>0.75</v>
      </c>
      <c r="J78" s="2" t="s">
        <v>55</v>
      </c>
    </row>
    <row r="79" spans="1:10" ht="47.25">
      <c r="A79" s="54"/>
      <c r="B79" s="54"/>
      <c r="C79" s="54"/>
      <c r="D79" s="5">
        <v>164</v>
      </c>
      <c r="E79" s="5">
        <f>H79-82</f>
        <v>41</v>
      </c>
      <c r="F79" s="20">
        <f t="shared" si="10"/>
        <v>0.25</v>
      </c>
      <c r="G79" s="6">
        <f t="shared" si="11"/>
        <v>164</v>
      </c>
      <c r="H79" s="6">
        <v>123</v>
      </c>
      <c r="I79" s="20">
        <f t="shared" si="7"/>
        <v>0.75</v>
      </c>
      <c r="J79" s="2" t="s">
        <v>89</v>
      </c>
    </row>
    <row r="80" spans="1:10" ht="47.25">
      <c r="A80" s="54"/>
      <c r="B80" s="54"/>
      <c r="C80" s="54"/>
      <c r="D80" s="5">
        <v>120</v>
      </c>
      <c r="E80" s="5">
        <v>70.59</v>
      </c>
      <c r="F80" s="20">
        <f t="shared" si="10"/>
        <v>0.58825</v>
      </c>
      <c r="G80" s="6">
        <f t="shared" si="11"/>
        <v>120</v>
      </c>
      <c r="H80" s="6">
        <f t="shared" si="11"/>
        <v>70.59</v>
      </c>
      <c r="I80" s="20">
        <f>H80/G80</f>
        <v>0.58825</v>
      </c>
      <c r="J80" s="2" t="s">
        <v>90</v>
      </c>
    </row>
    <row r="81" spans="1:10" ht="52.5" customHeight="1" hidden="1" outlineLevel="1">
      <c r="A81" s="54"/>
      <c r="B81" s="54"/>
      <c r="C81" s="54"/>
      <c r="D81" s="5"/>
      <c r="E81" s="5"/>
      <c r="F81" s="20" t="e">
        <f t="shared" si="10"/>
        <v>#DIV/0!</v>
      </c>
      <c r="G81" s="6">
        <f t="shared" si="11"/>
        <v>0</v>
      </c>
      <c r="H81" s="6">
        <f t="shared" si="11"/>
        <v>0</v>
      </c>
      <c r="I81" s="20" t="e">
        <f t="shared" si="7"/>
        <v>#DIV/0!</v>
      </c>
      <c r="J81" s="2" t="s">
        <v>60</v>
      </c>
    </row>
    <row r="82" spans="1:10" ht="26.25" customHeight="1" collapsed="1">
      <c r="A82" s="46" t="s">
        <v>69</v>
      </c>
      <c r="B82" s="46" t="s">
        <v>42</v>
      </c>
      <c r="C82" s="31" t="s">
        <v>35</v>
      </c>
      <c r="D82" s="32">
        <f>D83+D84+D85+D86+D87</f>
        <v>6087.7051599999995</v>
      </c>
      <c r="E82" s="32">
        <f>E83+E84+E85+E86+E87</f>
        <v>538.9196400000001</v>
      </c>
      <c r="F82" s="33">
        <f>E82/D82</f>
        <v>0.08852591014772472</v>
      </c>
      <c r="G82" s="32">
        <f>G83+G84+G85+G86+G87</f>
        <v>6087.7051599999995</v>
      </c>
      <c r="H82" s="32">
        <f>H83+H84+H85+H86+H87</f>
        <v>781.41964</v>
      </c>
      <c r="I82" s="33">
        <f t="shared" si="7"/>
        <v>0.12836029660805715</v>
      </c>
      <c r="J82" s="34"/>
    </row>
    <row r="83" spans="1:10" ht="49.5" customHeight="1" hidden="1" outlineLevel="1">
      <c r="A83" s="47"/>
      <c r="B83" s="47"/>
      <c r="C83" s="38" t="s">
        <v>36</v>
      </c>
      <c r="D83" s="5"/>
      <c r="E83" s="5">
        <v>0</v>
      </c>
      <c r="F83" s="20" t="e">
        <f>E83/D83</f>
        <v>#DIV/0!</v>
      </c>
      <c r="G83" s="6">
        <f aca="true" t="shared" si="12" ref="G83:H86">D83</f>
        <v>0</v>
      </c>
      <c r="H83" s="6">
        <f t="shared" si="12"/>
        <v>0</v>
      </c>
      <c r="I83" s="20" t="e">
        <f>H83/G83</f>
        <v>#DIV/0!</v>
      </c>
      <c r="J83" s="9" t="s">
        <v>72</v>
      </c>
    </row>
    <row r="84" spans="1:10" ht="123.75" customHeight="1" collapsed="1">
      <c r="A84" s="47"/>
      <c r="B84" s="47"/>
      <c r="C84" s="38" t="s">
        <v>73</v>
      </c>
      <c r="D84" s="5">
        <v>2988</v>
      </c>
      <c r="E84" s="5">
        <v>0</v>
      </c>
      <c r="F84" s="20">
        <f>E84/D84</f>
        <v>0</v>
      </c>
      <c r="G84" s="6">
        <f t="shared" si="12"/>
        <v>2988</v>
      </c>
      <c r="H84" s="6">
        <f t="shared" si="12"/>
        <v>0</v>
      </c>
      <c r="I84" s="20">
        <f>H84/G84</f>
        <v>0</v>
      </c>
      <c r="J84" s="9" t="s">
        <v>93</v>
      </c>
    </row>
    <row r="85" spans="1:10" ht="36.75" customHeight="1" hidden="1" outlineLevel="1">
      <c r="A85" s="47"/>
      <c r="B85" s="47"/>
      <c r="C85" s="38" t="s">
        <v>38</v>
      </c>
      <c r="D85" s="5"/>
      <c r="E85" s="5"/>
      <c r="F85" s="40"/>
      <c r="G85" s="6">
        <f t="shared" si="12"/>
        <v>0</v>
      </c>
      <c r="H85" s="6">
        <f t="shared" si="12"/>
        <v>0</v>
      </c>
      <c r="I85" s="20"/>
      <c r="J85" s="18"/>
    </row>
    <row r="86" spans="1:10" ht="47.25" collapsed="1">
      <c r="A86" s="47"/>
      <c r="B86" s="47"/>
      <c r="C86" s="38" t="s">
        <v>44</v>
      </c>
      <c r="D86" s="5">
        <f>36.149+10.917</f>
        <v>47.066</v>
      </c>
      <c r="E86" s="5">
        <v>0</v>
      </c>
      <c r="F86" s="20">
        <f aca="true" t="shared" si="13" ref="F86:F102">E86/D86</f>
        <v>0</v>
      </c>
      <c r="G86" s="6">
        <f t="shared" si="12"/>
        <v>47.066</v>
      </c>
      <c r="H86" s="6">
        <f t="shared" si="12"/>
        <v>0</v>
      </c>
      <c r="I86" s="20">
        <f>H86/G86</f>
        <v>0</v>
      </c>
      <c r="J86" s="4" t="s">
        <v>91</v>
      </c>
    </row>
    <row r="87" spans="1:10" ht="299.25">
      <c r="A87" s="47"/>
      <c r="B87" s="47"/>
      <c r="C87" s="46" t="s">
        <v>39</v>
      </c>
      <c r="D87" s="8">
        <f>SUM(D88:D93)</f>
        <v>3052.6391599999997</v>
      </c>
      <c r="E87" s="8">
        <f>SUM(E88:E93)</f>
        <v>538.9196400000001</v>
      </c>
      <c r="F87" s="17">
        <f t="shared" si="13"/>
        <v>0.1765422022562274</v>
      </c>
      <c r="G87" s="8">
        <f>SUM(G88:G93)</f>
        <v>3052.6391599999997</v>
      </c>
      <c r="H87" s="8">
        <f>SUM(H88:H93)</f>
        <v>781.41964</v>
      </c>
      <c r="I87" s="17">
        <f aca="true" t="shared" si="14" ref="I87:I102">H87/G87</f>
        <v>0.25598166014485646</v>
      </c>
      <c r="J87" s="21" t="s">
        <v>22</v>
      </c>
    </row>
    <row r="88" spans="1:10" ht="31.5">
      <c r="A88" s="47"/>
      <c r="B88" s="47"/>
      <c r="C88" s="47"/>
      <c r="D88" s="5">
        <v>50</v>
      </c>
      <c r="E88" s="5">
        <v>15</v>
      </c>
      <c r="F88" s="20">
        <f t="shared" si="13"/>
        <v>0.3</v>
      </c>
      <c r="G88" s="6">
        <f aca="true" t="shared" si="15" ref="G88:H92">D88</f>
        <v>50</v>
      </c>
      <c r="H88" s="6">
        <f t="shared" si="15"/>
        <v>15</v>
      </c>
      <c r="I88" s="20">
        <f t="shared" si="14"/>
        <v>0.3</v>
      </c>
      <c r="J88" s="2" t="s">
        <v>13</v>
      </c>
    </row>
    <row r="89" spans="1:10" ht="47.25">
      <c r="A89" s="47"/>
      <c r="B89" s="47"/>
      <c r="C89" s="47"/>
      <c r="D89" s="5">
        <v>430</v>
      </c>
      <c r="E89" s="5">
        <f>81.41964+0</f>
        <v>81.41964</v>
      </c>
      <c r="F89" s="20">
        <f t="shared" si="13"/>
        <v>0.18934800000000002</v>
      </c>
      <c r="G89" s="6">
        <v>430</v>
      </c>
      <c r="H89" s="6">
        <f t="shared" si="15"/>
        <v>81.41964</v>
      </c>
      <c r="I89" s="20">
        <f>H89/G89</f>
        <v>0.18934800000000002</v>
      </c>
      <c r="J89" s="2" t="s">
        <v>50</v>
      </c>
    </row>
    <row r="90" spans="1:10" ht="78.75">
      <c r="A90" s="47"/>
      <c r="B90" s="47"/>
      <c r="C90" s="47"/>
      <c r="D90" s="5">
        <v>970</v>
      </c>
      <c r="E90" s="5">
        <f>H90-242.5</f>
        <v>242.5</v>
      </c>
      <c r="F90" s="20">
        <f t="shared" si="13"/>
        <v>0.25</v>
      </c>
      <c r="G90" s="6">
        <f t="shared" si="15"/>
        <v>970</v>
      </c>
      <c r="H90" s="6">
        <v>485</v>
      </c>
      <c r="I90" s="20">
        <f>H90/G90</f>
        <v>0.5</v>
      </c>
      <c r="J90" s="2" t="s">
        <v>29</v>
      </c>
    </row>
    <row r="91" spans="1:10" ht="31.5" outlineLevel="1">
      <c r="A91" s="47"/>
      <c r="B91" s="47"/>
      <c r="C91" s="47"/>
      <c r="D91" s="5">
        <v>200</v>
      </c>
      <c r="E91" s="5">
        <v>200</v>
      </c>
      <c r="F91" s="20">
        <f t="shared" si="13"/>
        <v>1</v>
      </c>
      <c r="G91" s="6">
        <f t="shared" si="15"/>
        <v>200</v>
      </c>
      <c r="H91" s="6">
        <f t="shared" si="15"/>
        <v>200</v>
      </c>
      <c r="I91" s="20">
        <f t="shared" si="14"/>
        <v>1</v>
      </c>
      <c r="J91" s="2" t="s">
        <v>14</v>
      </c>
    </row>
    <row r="92" spans="1:10" ht="31.5" outlineLevel="1">
      <c r="A92" s="47"/>
      <c r="B92" s="47"/>
      <c r="C92" s="47"/>
      <c r="D92" s="5">
        <v>75</v>
      </c>
      <c r="E92" s="5"/>
      <c r="F92" s="20">
        <f t="shared" si="13"/>
        <v>0</v>
      </c>
      <c r="G92" s="6">
        <f t="shared" si="15"/>
        <v>75</v>
      </c>
      <c r="H92" s="6">
        <f t="shared" si="15"/>
        <v>0</v>
      </c>
      <c r="I92" s="20">
        <f t="shared" si="14"/>
        <v>0</v>
      </c>
      <c r="J92" s="2" t="s">
        <v>101</v>
      </c>
    </row>
    <row r="93" spans="1:10" ht="94.5">
      <c r="A93" s="48"/>
      <c r="B93" s="48"/>
      <c r="C93" s="48"/>
      <c r="D93" s="5">
        <f>1307.63916+20</f>
        <v>1327.63916</v>
      </c>
      <c r="E93" s="5">
        <v>0</v>
      </c>
      <c r="F93" s="20"/>
      <c r="G93" s="6">
        <f>D93</f>
        <v>1327.63916</v>
      </c>
      <c r="H93" s="6">
        <f>E93</f>
        <v>0</v>
      </c>
      <c r="I93" s="20">
        <f t="shared" si="14"/>
        <v>0</v>
      </c>
      <c r="J93" s="2" t="s">
        <v>92</v>
      </c>
    </row>
    <row r="94" spans="1:10" ht="78.75">
      <c r="A94" s="46" t="s">
        <v>74</v>
      </c>
      <c r="B94" s="46"/>
      <c r="C94" s="46" t="s">
        <v>39</v>
      </c>
      <c r="D94" s="8">
        <f>SUM(D95:D96)</f>
        <v>0</v>
      </c>
      <c r="E94" s="8">
        <f>SUM(E95:E96)</f>
        <v>0</v>
      </c>
      <c r="F94" s="8" t="s">
        <v>95</v>
      </c>
      <c r="G94" s="8">
        <f>SUM(G95:G96)</f>
        <v>0</v>
      </c>
      <c r="H94" s="8">
        <f>SUM(H95:H96)</f>
        <v>0</v>
      </c>
      <c r="I94" s="8" t="s">
        <v>95</v>
      </c>
      <c r="J94" s="27" t="s">
        <v>75</v>
      </c>
    </row>
    <row r="95" spans="1:10" ht="94.5">
      <c r="A95" s="47"/>
      <c r="B95" s="47"/>
      <c r="C95" s="47"/>
      <c r="D95" s="5"/>
      <c r="E95" s="5"/>
      <c r="F95" s="8" t="s">
        <v>95</v>
      </c>
      <c r="G95" s="6">
        <f>D95</f>
        <v>0</v>
      </c>
      <c r="H95" s="6">
        <f>E95</f>
        <v>0</v>
      </c>
      <c r="I95" s="8" t="s">
        <v>95</v>
      </c>
      <c r="J95" s="2" t="s">
        <v>76</v>
      </c>
    </row>
    <row r="96" spans="1:10" ht="65.25" customHeight="1">
      <c r="A96" s="48"/>
      <c r="B96" s="48"/>
      <c r="C96" s="48"/>
      <c r="D96" s="5"/>
      <c r="E96" s="5"/>
      <c r="F96" s="8" t="s">
        <v>95</v>
      </c>
      <c r="G96" s="6">
        <f>D96</f>
        <v>0</v>
      </c>
      <c r="H96" s="6">
        <f>E96</f>
        <v>0</v>
      </c>
      <c r="I96" s="8" t="s">
        <v>95</v>
      </c>
      <c r="J96" s="2" t="s">
        <v>77</v>
      </c>
    </row>
    <row r="97" spans="1:10" ht="25.5" customHeight="1">
      <c r="A97" s="54" t="s">
        <v>40</v>
      </c>
      <c r="B97" s="54"/>
      <c r="C97" s="31" t="s">
        <v>35</v>
      </c>
      <c r="D97" s="32">
        <f>D14+D25+D35+D63+D82+D94</f>
        <v>39292.79821</v>
      </c>
      <c r="E97" s="32">
        <f>E14+E25+E35+E63+E82+E94</f>
        <v>7679.40964</v>
      </c>
      <c r="F97" s="33">
        <f t="shared" si="13"/>
        <v>0.19544064026586921</v>
      </c>
      <c r="G97" s="32">
        <f>G14+G25+G35+G63+G82+G94</f>
        <v>39292.79821</v>
      </c>
      <c r="H97" s="32">
        <f>H14+H25+H35+H63+H82+H94</f>
        <v>16612.99964</v>
      </c>
      <c r="I97" s="33">
        <f t="shared" si="14"/>
        <v>0.42280011597066663</v>
      </c>
      <c r="J97" s="34"/>
    </row>
    <row r="98" spans="1:10" ht="47.25" hidden="1" outlineLevel="1">
      <c r="A98" s="54"/>
      <c r="B98" s="54"/>
      <c r="C98" s="38" t="s">
        <v>36</v>
      </c>
      <c r="D98" s="7">
        <f>D15+D26+D36+D64+D83</f>
        <v>0</v>
      </c>
      <c r="E98" s="7">
        <f>E15+E26+E36+E64+E83</f>
        <v>0</v>
      </c>
      <c r="F98" s="17" t="e">
        <f t="shared" si="13"/>
        <v>#DIV/0!</v>
      </c>
      <c r="G98" s="7">
        <f>G15+G26+G36+G64+G83</f>
        <v>0</v>
      </c>
      <c r="H98" s="7">
        <f>H15+H26+H36+H64+H83</f>
        <v>0</v>
      </c>
      <c r="I98" s="17" t="e">
        <f t="shared" si="14"/>
        <v>#DIV/0!</v>
      </c>
      <c r="J98" s="18"/>
    </row>
    <row r="99" spans="1:10" ht="47.25" collapsed="1">
      <c r="A99" s="54"/>
      <c r="B99" s="54"/>
      <c r="C99" s="38" t="s">
        <v>37</v>
      </c>
      <c r="D99" s="7">
        <f>D16+D27+D38+D65+D84</f>
        <v>9335.963</v>
      </c>
      <c r="E99" s="7">
        <f>E16+E27+E38+E65+E84</f>
        <v>1263.0500000000002</v>
      </c>
      <c r="F99" s="17">
        <f t="shared" si="13"/>
        <v>0.13528866813203955</v>
      </c>
      <c r="G99" s="7">
        <f>G16+G27+G38+G65+G84</f>
        <v>9335.963</v>
      </c>
      <c r="H99" s="7">
        <f>H16+H27+H38+H65+H84</f>
        <v>1263.0500000000002</v>
      </c>
      <c r="I99" s="17">
        <f t="shared" si="14"/>
        <v>0.13528866813203955</v>
      </c>
      <c r="J99" s="18"/>
    </row>
    <row r="100" spans="1:10" ht="31.5">
      <c r="A100" s="54"/>
      <c r="B100" s="54"/>
      <c r="C100" s="38" t="s">
        <v>38</v>
      </c>
      <c r="D100" s="7">
        <f>D17+D28+D43+D70+D85</f>
        <v>0</v>
      </c>
      <c r="E100" s="7">
        <f>E17+E28+E43+E70+E85</f>
        <v>0</v>
      </c>
      <c r="F100" s="17"/>
      <c r="G100" s="7">
        <f>G17+G28+G43+G70+G85</f>
        <v>0</v>
      </c>
      <c r="H100" s="7">
        <f>H17+H28+H43+H70+H85</f>
        <v>0</v>
      </c>
      <c r="I100" s="17"/>
      <c r="J100" s="18"/>
    </row>
    <row r="101" spans="1:10" ht="31.5">
      <c r="A101" s="54"/>
      <c r="B101" s="54"/>
      <c r="C101" s="38" t="s">
        <v>44</v>
      </c>
      <c r="D101" s="7">
        <f>D18+D29+D44+D45+D71+D86</f>
        <v>948.066</v>
      </c>
      <c r="E101" s="7">
        <f>E18+E29+E44+E45+E71+E86</f>
        <v>0</v>
      </c>
      <c r="F101" s="17">
        <f t="shared" si="13"/>
        <v>0</v>
      </c>
      <c r="G101" s="7">
        <f>G18+G29+G44+G45+G71+G86</f>
        <v>948.066</v>
      </c>
      <c r="H101" s="7">
        <f>H18+H29+H44+H45+H71+H86</f>
        <v>0</v>
      </c>
      <c r="I101" s="17">
        <f t="shared" si="14"/>
        <v>0</v>
      </c>
      <c r="J101" s="18"/>
    </row>
    <row r="102" spans="1:10" ht="47.25">
      <c r="A102" s="54"/>
      <c r="B102" s="54"/>
      <c r="C102" s="28" t="s">
        <v>39</v>
      </c>
      <c r="D102" s="7">
        <f>D19+D30+D46+D72+D87+D94</f>
        <v>29008.76921</v>
      </c>
      <c r="E102" s="7">
        <f>E19+E30+E46+E72+E87+E94</f>
        <v>6416.35964</v>
      </c>
      <c r="F102" s="17">
        <f t="shared" si="13"/>
        <v>0.2211868967466614</v>
      </c>
      <c r="G102" s="7">
        <f>G19+G30+G46+G72+G87+G94</f>
        <v>29008.76921</v>
      </c>
      <c r="H102" s="7">
        <f>H19+H30+H46+H72+H87+H94</f>
        <v>15349.949639999999</v>
      </c>
      <c r="I102" s="17">
        <f t="shared" si="14"/>
        <v>0.5291486008550998</v>
      </c>
      <c r="J102" s="18"/>
    </row>
    <row r="104" ht="12.75">
      <c r="A104" s="1" t="s">
        <v>94</v>
      </c>
    </row>
    <row r="105" ht="12.75">
      <c r="A105" s="1" t="s">
        <v>56</v>
      </c>
    </row>
    <row r="108" spans="7:8" ht="12.75" hidden="1" outlineLevel="1">
      <c r="G108" s="45">
        <v>39292.79</v>
      </c>
      <c r="H108" s="45">
        <v>16612.99</v>
      </c>
    </row>
    <row r="109" ht="12.75" collapsed="1"/>
    <row r="111" ht="12.75">
      <c r="G111" s="44"/>
    </row>
  </sheetData>
  <sheetProtection/>
  <mergeCells count="34"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A97:A102"/>
    <mergeCell ref="B97:B102"/>
    <mergeCell ref="A63:A81"/>
    <mergeCell ref="B63:B81"/>
    <mergeCell ref="C65:C69"/>
    <mergeCell ref="B82:B93"/>
    <mergeCell ref="C87:C93"/>
    <mergeCell ref="C72:C81"/>
    <mergeCell ref="A82:A93"/>
    <mergeCell ref="A35:A62"/>
    <mergeCell ref="B35:B62"/>
    <mergeCell ref="A94:A96"/>
    <mergeCell ref="B94:B96"/>
    <mergeCell ref="C94:C96"/>
    <mergeCell ref="C36:C37"/>
    <mergeCell ref="C38:C41"/>
    <mergeCell ref="C44:C45"/>
    <mergeCell ref="C46:C61"/>
  </mergeCells>
  <printOptions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2019-07-24T05:36:33Z</cp:lastPrinted>
  <dcterms:created xsi:type="dcterms:W3CDTF">2007-10-25T07:17:21Z</dcterms:created>
  <dcterms:modified xsi:type="dcterms:W3CDTF">2019-07-24T05:39:47Z</dcterms:modified>
  <cp:category/>
  <cp:version/>
  <cp:contentType/>
  <cp:contentStatus/>
</cp:coreProperties>
</file>