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</externalReferences>
  <definedNames>
    <definedName name="_xlnm.Print_Titles" localSheetId="0">'Приложение 1'!$6:$7</definedName>
    <definedName name="_xlnm.Print_Area" localSheetId="0">'Приложение 1'!$A$1:$F$178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91" authorId="0">
      <text>
        <r>
          <rPr>
            <b/>
            <sz val="8"/>
            <rFont val="Tahoma"/>
            <family val="2"/>
          </rPr>
          <t>нет данных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<sst xmlns="http://schemas.openxmlformats.org/spreadsheetml/2006/main" count="701" uniqueCount="415">
  <si>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</si>
  <si>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</si>
  <si>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</si>
  <si>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</si>
  <si>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</si>
  <si>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</si>
  <si>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</si>
  <si>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</si>
  <si>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</si>
  <si>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</si>
  <si>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</si>
  <si>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</si>
  <si>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</si>
  <si>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</si>
  <si>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</si>
  <si>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</si>
  <si>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</si>
  <si>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</si>
  <si>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</si>
  <si>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</si>
  <si>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</si>
  <si>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</si>
  <si>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</si>
  <si>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</si>
  <si>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</si>
  <si>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</si>
  <si>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</si>
  <si>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</si>
  <si>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</si>
  <si>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</si>
  <si>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</si>
  <si>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</si>
  <si>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</si>
  <si>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</si>
  <si>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</si>
  <si>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</si>
  <si>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</si>
  <si>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</si>
  <si>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</si>
  <si>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</si>
  <si>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</si>
  <si>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</si>
  <si>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</si>
  <si>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</si>
  <si>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</si>
  <si>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</si>
  <si>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</si>
  <si>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</si>
  <si>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</si>
  <si>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</si>
  <si>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</si>
  <si>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</si>
  <si>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</si>
  <si>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</si>
  <si>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</si>
  <si>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</si>
  <si>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</si>
  <si>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</si>
  <si>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</si>
  <si>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</si>
  <si>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</si>
  <si>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</si>
  <si>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</si>
  <si>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</si>
  <si>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</si>
  <si>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</si>
  <si>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</si>
  <si>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</si>
  <si>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</si>
  <si>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</si>
  <si>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</si>
  <si>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</si>
  <si>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</si>
  <si>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</si>
  <si>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</si>
  <si>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</si>
  <si>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</si>
  <si>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</si>
  <si>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</si>
  <si>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</si>
  <si>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</si>
  <si>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</si>
  <si>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</si>
  <si>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</si>
  <si>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</si>
  <si>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</si>
  <si>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</si>
  <si>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</si>
  <si>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</si>
  <si>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</si>
  <si>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</si>
  <si>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</si>
  <si>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</si>
  <si>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</si>
  <si>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</si>
  <si>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</si>
  <si>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</si>
  <si>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</si>
  <si>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</si>
  <si>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</si>
  <si>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</si>
  <si>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</si>
  <si>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</si>
  <si>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</si>
  <si>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</si>
  <si>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</si>
  <si>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</si>
  <si>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</si>
  <si>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</si>
  <si>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</si>
  <si>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</si>
  <si>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</si>
  <si>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</si>
  <si>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</si>
  <si>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</si>
  <si>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</si>
  <si>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</si>
  <si>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</si>
  <si>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</si>
  <si>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</si>
  <si>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</si>
  <si>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</si>
  <si>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</si>
  <si>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</si>
  <si>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</si>
  <si>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</si>
  <si>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</si>
  <si>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</si>
  <si>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</si>
  <si>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</si>
  <si>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</si>
  <si>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</si>
  <si>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</si>
  <si>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</si>
  <si>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</si>
  <si>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</si>
  <si>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</si>
  <si>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</si>
  <si>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</si>
  <si>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</si>
  <si>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</si>
  <si>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</si>
  <si>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</si>
  <si>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</si>
  <si>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</si>
  <si>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</si>
  <si>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</si>
  <si>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</si>
  <si>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</si>
  <si>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</si>
  <si>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</si>
  <si>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</si>
  <si>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</si>
  <si>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</si>
  <si>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</si>
  <si>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</si>
  <si>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</si>
  <si>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</si>
  <si>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</si>
  <si>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</si>
  <si>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</si>
  <si>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</si>
  <si>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</si>
  <si>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</si>
  <si>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</si>
  <si>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</si>
  <si>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</si>
  <si>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</si>
  <si>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</si>
  <si>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</si>
  <si>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</si>
  <si>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</si>
  <si>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</si>
  <si>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</si>
  <si>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</si>
  <si>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</si>
  <si>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</si>
  <si>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</si>
  <si>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</si>
  <si>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</si>
  <si>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</si>
  <si>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</si>
  <si>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</si>
  <si>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</si>
  <si>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</si>
  <si>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</si>
  <si>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</si>
  <si>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</si>
  <si>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</si>
  <si>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</si>
  <si>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</si>
  <si>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</si>
  <si>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</si>
  <si>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</si>
  <si>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</si>
  <si>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</si>
  <si>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</si>
  <si>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</si>
  <si>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</si>
  <si>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</si>
  <si>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</si>
  <si>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</si>
  <si>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</si>
  <si>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</si>
  <si>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</si>
  <si>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</si>
  <si>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</si>
  <si>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</si>
  <si>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</si>
  <si>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</si>
  <si>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</si>
  <si>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</si>
  <si>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</si>
  <si>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</si>
  <si>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</si>
  <si>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</si>
  <si>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</si>
  <si>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</si>
  <si>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</si>
  <si>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</si>
  <si>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</si>
  <si>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</si>
  <si>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</si>
  <si>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</si>
  <si>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</si>
  <si>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</si>
  <si>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</si>
  <si>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</si>
  <si>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</si>
  <si>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</si>
  <si>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</si>
  <si>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</si>
  <si>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</si>
  <si>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</si>
  <si>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</si>
  <si>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</si>
  <si>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</si>
  <si>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</si>
  <si>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</si>
  <si>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</si>
  <si>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</si>
  <si>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</si>
  <si>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</si>
  <si>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</si>
  <si>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</si>
  <si>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</si>
  <si>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</si>
  <si>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</si>
  <si>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</si>
  <si>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</si>
  <si>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</si>
  <si>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</si>
  <si>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</si>
  <si>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</si>
  <si>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</si>
  <si>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</si>
  <si>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</si>
  <si>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</si>
  <si>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</si>
  <si>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</si>
  <si>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</si>
  <si>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</si>
  <si>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</si>
  <si>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</si>
  <si>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</si>
  <si>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</si>
  <si>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</si>
  <si>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</si>
  <si>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</si>
  <si>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</si>
  <si>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</si>
  <si>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</si>
  <si>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</si>
  <si>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</si>
  <si>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</si>
  <si>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</si>
  <si>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</si>
  <si>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</si>
  <si>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</si>
  <si>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</si>
  <si>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</si>
  <si>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</si>
  <si>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</si>
  <si>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</si>
  <si>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</si>
  <si>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</si>
  <si>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</si>
  <si>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</si>
  <si>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</si>
  <si>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</si>
  <si>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</si>
  <si>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</si>
  <si>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</si>
  <si>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</si>
  <si>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</si>
  <si>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</si>
  <si>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</si>
  <si>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</si>
  <si>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</si>
  <si>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</si>
  <si>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</si>
  <si>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</si>
  <si>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</si>
  <si>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</si>
  <si>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</si>
  <si>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</si>
  <si>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</si>
  <si>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</si>
  <si>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</si>
  <si>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</si>
  <si>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</si>
  <si>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Муниципальное образование, адрес  МО Войсковицкое сельское поселение,188360, Ленинградская область, Гатчинский район, п.Войсковицы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</si>
  <si>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</si>
  <si>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</si>
  <si>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</si>
  <si>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Предприятие     АО  "Коммунальные системы Гатчинского района"</t>
  </si>
  <si>
    <t>Муниципальное образование, адрес  МО Войсковицкое сельское поселение,188360, Ленинградская область, Гатчинский район, п.Войсковицы, ул. Ростова, дом 21</t>
  </si>
  <si>
    <t>Предприятие     АО "Племенная птицефабрика "Войсковицы"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</si>
  <si>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</si>
  <si>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</si>
  <si>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</si>
  <si>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</si>
  <si>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</si>
  <si>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</si>
  <si>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</si>
  <si>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</si>
  <si>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</si>
  <si>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Прочие мероприятия по благоустройству территории поселения (Депутатские ГМР)</t>
  </si>
  <si>
    <t>Прочие мероприятия по благоустройству территории поселения (Платные услуги)</t>
  </si>
  <si>
    <t>Проведение культурно-массовых мероприятий к праздничным и памятным датам МО</t>
  </si>
  <si>
    <t>Капитальный ремонт объектов государственной (муниципальной) собственности (Средства областного бюджета)</t>
  </si>
  <si>
    <t>Капитальный ремонт объектов государственной (муниципальной) собственности (Средства местного бюджета)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</si>
  <si>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</si>
  <si>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</si>
  <si>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</si>
  <si>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</si>
  <si>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</si>
  <si>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 xml:space="preserve">Предприятие     ООО "Торус" </t>
  </si>
  <si>
    <t>бумага туалетная</t>
  </si>
  <si>
    <t>скатерти и салфетки бумажные</t>
  </si>
  <si>
    <t>моющие средства</t>
  </si>
  <si>
    <t>тыс.рул.</t>
  </si>
  <si>
    <t>Муниципальное образование, адрес  МО Войсковицкое сельское поселение,188360, Ленинградская область, Гатчинский район, п.Войсковицы, Промзона 1, Участок 7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</si>
  <si>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</si>
  <si>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</si>
  <si>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</si>
  <si>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</si>
  <si>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</si>
  <si>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</si>
  <si>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</si>
  <si>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областного бюджета)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</si>
  <si>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. (Средства областного бюджета)</t>
  </si>
  <si>
    <t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(Средства местного бюджета)</t>
  </si>
  <si>
    <t>Реализация мероприятий по борьбе с борщевиком Сосновского в рамках подпрограммы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</si>
  <si>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</si>
  <si>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</si>
  <si>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(Местный бюджет)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</si>
  <si>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(Районный бюджет)</t>
  </si>
  <si>
    <t>Строительство и реконструкция спортивных сооружений в рамках подпрограммы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</si>
  <si>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</si>
  <si>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</si>
  <si>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</si>
  <si>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</si>
  <si>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</si>
  <si>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</si>
  <si>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</si>
  <si>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</si>
  <si>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</si>
  <si>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</si>
  <si>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Cофинансирование мероприятий по реализации областного закона от 15.01.2018 № 3-оз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(Средства местного бюджета)-ремонт тротуаров и пешеходных дорожек пл.Манина</t>
  </si>
  <si>
    <t>Мероприятия по реализации областного закона от 15.01.2018 № 3-оз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(Средства местного бюджета)-ремонт тротуаров и пешеходных дорожек пл.Манина</t>
  </si>
  <si>
    <t>Софинансирование мероприятий по капитальному ремонту и ремонту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местного бюджета)</t>
  </si>
  <si>
    <t>Субсидии на комплекс мероприятий по борьбе с борщевиком Сосновского. Площадь обработки -33,5 Га (Средства областного бюджета)</t>
  </si>
  <si>
    <t>Обеспечение выплат стимулирующего характера (Средства местного бюджета)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</si>
  <si>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(Средства областного бюджета)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</si>
  <si>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(средства Фед.бюджета)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</si>
  <si>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(внебюдж.фонды)</t>
  </si>
  <si>
    <t>тыс.руб</t>
  </si>
  <si>
    <t>2</t>
  </si>
  <si>
    <t>0,03</t>
  </si>
  <si>
    <t>Предприятие     АО "218 АРЗ" (по структурному подразделению Площадка №3)</t>
  </si>
  <si>
    <t>270/17</t>
  </si>
  <si>
    <t>тыс. Гкал</t>
  </si>
  <si>
    <t>МБТ ГМР Капитальный ремонт и ремонт автомобильных дорог общего пользования местного значения-осуществление кап.вложений в объекты мун.собст.- закупка щебня (КЦ 32)</t>
  </si>
  <si>
    <t>(ОБ)Мероприятия по развитию общественной инфраструктуры- ремонт проезда к двор.тер. Б.Лес,(Деп.ЗАКС ЛО)(КЦ24)</t>
  </si>
  <si>
    <t>Строительство и реконструкция спортивных сооружений- Бюджетные инвестиции в объекты капитального строительства государственной (муниципальной) собственности</t>
  </si>
  <si>
    <t>35.30 ООО "Северо-западная инжиниринговая компания"</t>
  </si>
  <si>
    <t xml:space="preserve"> 2017 г. отчет</t>
  </si>
  <si>
    <t>2018 г. отчет</t>
  </si>
  <si>
    <t xml:space="preserve">  за  2018 год</t>
  </si>
  <si>
    <t>22,7</t>
  </si>
  <si>
    <t>94,9</t>
  </si>
  <si>
    <t>75,5</t>
  </si>
  <si>
    <t>69/50</t>
  </si>
  <si>
    <t>64/52</t>
  </si>
  <si>
    <t>92,8/104%</t>
  </si>
  <si>
    <t>январь - декабрь 2018 года</t>
  </si>
  <si>
    <t>январь -декабрь 2018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</si>
  <si>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</si>
  <si>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</si>
  <si>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</si>
  <si>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</si>
  <si>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</si>
  <si>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</si>
  <si>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</si>
  <si>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2018 год</t>
  </si>
  <si>
    <t>Тыс. руб.</t>
  </si>
  <si>
    <t>Объем запланированных средств на 2018г.</t>
  </si>
  <si>
    <t>Объем  выделенных средств в рамках программы за 2018 г.</t>
  </si>
  <si>
    <t>(МБТ ГМР )Мероприятия по землеустройству и землепользованию МБТ внесение границ нас.пунктов поселений в ЕГРН (КЦ 35)</t>
  </si>
  <si>
    <t>Капитальный ремонт объектов культуры в рамках подпрограммы.(Средства местного бюджета)</t>
  </si>
  <si>
    <r>
      <t xml:space="preserve">Предоставление субсидий на выполнение </t>
    </r>
    <r>
      <rPr>
        <b/>
        <sz val="9"/>
        <rFont val="Times New Roman"/>
        <family val="1"/>
      </rPr>
      <t>муниципального задания</t>
    </r>
    <r>
      <rPr>
        <sz val="9"/>
        <rFont val="Times New Roman"/>
        <family val="1"/>
      </rPr>
      <t>: Мероприятия по обеспечению деятельности подведомственных учреждений физкультуры и спорта</t>
    </r>
  </si>
  <si>
    <t>за 2018 год</t>
  </si>
  <si>
    <t>не предостатвили данные</t>
  </si>
  <si>
    <t>желтым цветом данные за 9 месяцев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</si>
</sst>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  <numFmt numFmtId="171" formatCode="_-* #,##0.000_р_._-;\-* #,##0.000_р_._-;_-* &quot;-&quot;?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000_р_._-;\-* #,##0.000000_р_._-;_-* &quot;-&quot;?????_р_._-;_-@_-"/>
    <numFmt numFmtId="180" formatCode="_-* #,##0.0000_р_._-;\-* #,##0.0000_р_._-;_-* &quot;-&quot;?????_р_._-;_-@_-"/>
    <numFmt numFmtId="181" formatCode="_-* #,##0.000_р_._-;\-* #,##0.000_р_._-;_-* &quot;-&quot;?????_р_._-;_-@_-"/>
    <numFmt numFmtId="182" formatCode="_-* #,##0.00_р_._-;\-* #,##0.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</numFmts>
  <fonts count="80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Times New Roman CYR"/>
      <family val="0"/>
    </font>
    <font>
      <b/>
      <u val="single"/>
      <sz val="9"/>
      <color indexed="8"/>
      <name val="Times New Roman CYR"/>
      <family val="0"/>
    </font>
    <font>
      <b/>
      <sz val="10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2" fillId="33" borderId="18" xfId="53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2" fillId="33" borderId="22" xfId="53" applyFont="1" applyFill="1" applyBorder="1" applyAlignment="1">
      <alignment horizontal="center" vertical="center" wrapText="1"/>
      <protection/>
    </xf>
    <xf numFmtId="0" fontId="22" fillId="33" borderId="21" xfId="53" applyFont="1" applyFill="1" applyBorder="1" applyAlignment="1">
      <alignment horizontal="center" vertical="center" wrapText="1"/>
      <protection/>
    </xf>
    <xf numFmtId="43" fontId="30" fillId="33" borderId="23" xfId="53" applyNumberFormat="1" applyFont="1" applyFill="1" applyBorder="1" applyAlignment="1">
      <alignment horizontal="center" vertical="center" readingOrder="2"/>
      <protection/>
    </xf>
    <xf numFmtId="0" fontId="22" fillId="33" borderId="24" xfId="53" applyFont="1" applyFill="1" applyBorder="1" applyAlignment="1">
      <alignment horizontal="center" vertical="center" wrapText="1"/>
      <protection/>
    </xf>
    <xf numFmtId="49" fontId="30" fillId="33" borderId="25" xfId="0" applyNumberFormat="1" applyFont="1" applyFill="1" applyBorder="1" applyAlignment="1">
      <alignment horizontal="center" vertical="center" wrapText="1"/>
    </xf>
    <xf numFmtId="0" fontId="28" fillId="34" borderId="26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49" fontId="30" fillId="33" borderId="17" xfId="0" applyNumberFormat="1" applyFont="1" applyFill="1" applyBorder="1" applyAlignment="1">
      <alignment horizontal="center" vertical="center" wrapText="1"/>
    </xf>
    <xf numFmtId="0" fontId="28" fillId="34" borderId="23" xfId="0" applyNumberFormat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43" fontId="28" fillId="34" borderId="23" xfId="0" applyNumberFormat="1" applyFont="1" applyFill="1" applyBorder="1" applyAlignment="1">
      <alignment horizontal="center" vertical="center" readingOrder="2"/>
    </xf>
    <xf numFmtId="0" fontId="29" fillId="0" borderId="28" xfId="0" applyFont="1" applyBorder="1" applyAlignment="1">
      <alignment horizontal="center" vertical="center" wrapText="1"/>
    </xf>
    <xf numFmtId="49" fontId="30" fillId="33" borderId="29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16" fontId="4" fillId="33" borderId="32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6" fontId="4" fillId="33" borderId="3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wrapText="1"/>
    </xf>
    <xf numFmtId="0" fontId="4" fillId="35" borderId="34" xfId="0" applyFont="1" applyFill="1" applyBorder="1" applyAlignment="1">
      <alignment horizontal="center" vertical="center"/>
    </xf>
    <xf numFmtId="0" fontId="3" fillId="35" borderId="10" xfId="54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35" xfId="54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0" fontId="4" fillId="35" borderId="38" xfId="0" applyFont="1" applyFill="1" applyBorder="1" applyAlignment="1">
      <alignment horizontal="center" vertical="center"/>
    </xf>
    <xf numFmtId="0" fontId="3" fillId="35" borderId="31" xfId="54" applyFont="1" applyFill="1" applyBorder="1" applyAlignment="1" applyProtection="1">
      <alignment vertical="center" wrapText="1"/>
      <protection/>
    </xf>
    <xf numFmtId="0" fontId="3" fillId="35" borderId="10" xfId="54" applyFont="1" applyFill="1" applyBorder="1" applyAlignment="1" applyProtection="1">
      <alignment vertical="center" wrapText="1"/>
      <protection/>
    </xf>
    <xf numFmtId="0" fontId="4" fillId="35" borderId="32" xfId="0" applyFont="1" applyFill="1" applyBorder="1" applyAlignment="1">
      <alignment horizontal="center" vertical="top"/>
    </xf>
    <xf numFmtId="0" fontId="4" fillId="35" borderId="35" xfId="0" applyFont="1" applyFill="1" applyBorder="1" applyAlignment="1">
      <alignment wrapText="1"/>
    </xf>
    <xf numFmtId="0" fontId="4" fillId="35" borderId="33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4" fillId="35" borderId="23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wrapText="1"/>
    </xf>
    <xf numFmtId="0" fontId="5" fillId="35" borderId="40" xfId="0" applyFont="1" applyFill="1" applyBorder="1" applyAlignment="1">
      <alignment horizontal="center" wrapText="1"/>
    </xf>
    <xf numFmtId="0" fontId="4" fillId="35" borderId="32" xfId="0" applyFont="1" applyFill="1" applyBorder="1" applyAlignment="1">
      <alignment/>
    </xf>
    <xf numFmtId="0" fontId="4" fillId="35" borderId="40" xfId="0" applyFont="1" applyFill="1" applyBorder="1" applyAlignment="1">
      <alignment horizontal="center" vertical="top"/>
    </xf>
    <xf numFmtId="0" fontId="4" fillId="35" borderId="4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vertical="center" wrapText="1"/>
    </xf>
    <xf numFmtId="0" fontId="4" fillId="35" borderId="32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3" fontId="22" fillId="33" borderId="10" xfId="53" applyNumberFormat="1" applyFont="1" applyFill="1" applyBorder="1" applyAlignment="1">
      <alignment horizontal="center" vertical="center" readingOrder="2"/>
      <protection/>
    </xf>
    <xf numFmtId="43" fontId="22" fillId="33" borderId="36" xfId="53" applyNumberFormat="1" applyFont="1" applyFill="1" applyBorder="1" applyAlignment="1">
      <alignment horizontal="center" vertical="center" readingOrder="2"/>
      <protection/>
    </xf>
    <xf numFmtId="43" fontId="28" fillId="34" borderId="31" xfId="0" applyNumberFormat="1" applyFont="1" applyFill="1" applyBorder="1" applyAlignment="1">
      <alignment horizontal="center" vertical="center" readingOrder="2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/>
    </xf>
    <xf numFmtId="0" fontId="30" fillId="33" borderId="42" xfId="53" applyFont="1" applyFill="1" applyBorder="1" applyAlignment="1">
      <alignment horizontal="center" vertical="center" wrapText="1"/>
      <protection/>
    </xf>
    <xf numFmtId="0" fontId="28" fillId="34" borderId="43" xfId="0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/>
    </xf>
    <xf numFmtId="0" fontId="22" fillId="33" borderId="18" xfId="53" applyFont="1" applyFill="1" applyBorder="1" applyAlignment="1">
      <alignment vertical="center" wrapText="1"/>
      <protection/>
    </xf>
    <xf numFmtId="0" fontId="22" fillId="32" borderId="18" xfId="53" applyFont="1" applyFill="1" applyBorder="1" applyAlignment="1">
      <alignment vertical="center" wrapText="1"/>
      <protection/>
    </xf>
    <xf numFmtId="0" fontId="30" fillId="33" borderId="18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vertical="center" wrapText="1"/>
    </xf>
    <xf numFmtId="168" fontId="23" fillId="0" borderId="2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168" fontId="23" fillId="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8" fontId="4" fillId="0" borderId="18" xfId="0" applyNumberFormat="1" applyFont="1" applyFill="1" applyBorder="1" applyAlignment="1">
      <alignment horizontal="center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68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68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 vertical="center"/>
    </xf>
    <xf numFmtId="168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3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/>
    </xf>
    <xf numFmtId="168" fontId="4" fillId="0" borderId="2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2" fillId="33" borderId="45" xfId="53" applyFont="1" applyFill="1" applyBorder="1" applyAlignment="1">
      <alignment horizontal="center" vertical="center" wrapText="1"/>
      <protection/>
    </xf>
    <xf numFmtId="0" fontId="22" fillId="33" borderId="45" xfId="53" applyFont="1" applyFill="1" applyBorder="1" applyAlignment="1">
      <alignment vertical="center" wrapText="1"/>
      <protection/>
    </xf>
    <xf numFmtId="43" fontId="22" fillId="33" borderId="40" xfId="53" applyNumberFormat="1" applyFont="1" applyFill="1" applyBorder="1" applyAlignment="1">
      <alignment horizontal="center" vertical="center" readingOrder="2"/>
      <protection/>
    </xf>
    <xf numFmtId="0" fontId="22" fillId="33" borderId="46" xfId="53" applyFont="1" applyFill="1" applyBorder="1" applyAlignment="1">
      <alignment vertical="center" wrapText="1"/>
      <protection/>
    </xf>
    <xf numFmtId="43" fontId="22" fillId="33" borderId="10" xfId="0" applyNumberFormat="1" applyFont="1" applyFill="1" applyBorder="1" applyAlignment="1">
      <alignment horizontal="center" vertical="center" wrapText="1"/>
    </xf>
    <xf numFmtId="43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4" fontId="23" fillId="0" borderId="34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 vertical="top"/>
    </xf>
    <xf numFmtId="0" fontId="4" fillId="35" borderId="34" xfId="0" applyFont="1" applyFill="1" applyBorder="1" applyAlignment="1">
      <alignment vertical="center" wrapText="1"/>
    </xf>
    <xf numFmtId="3" fontId="4" fillId="33" borderId="31" xfId="0" applyNumberFormat="1" applyFont="1" applyFill="1" applyBorder="1" applyAlignment="1">
      <alignment horizontal="center" vertical="center"/>
    </xf>
    <xf numFmtId="169" fontId="1" fillId="33" borderId="10" xfId="0" applyNumberFormat="1" applyFont="1" applyFill="1" applyBorder="1" applyAlignment="1">
      <alignment horizontal="center" vertical="center"/>
    </xf>
    <xf numFmtId="169" fontId="1" fillId="33" borderId="3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169" fontId="1" fillId="33" borderId="31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/>
    </xf>
    <xf numFmtId="169" fontId="1" fillId="33" borderId="36" xfId="0" applyNumberFormat="1" applyFont="1" applyFill="1" applyBorder="1" applyAlignment="1">
      <alignment/>
    </xf>
    <xf numFmtId="169" fontId="1" fillId="33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/>
    </xf>
    <xf numFmtId="169" fontId="1" fillId="33" borderId="31" xfId="0" applyNumberFormat="1" applyFont="1" applyFill="1" applyBorder="1" applyAlignment="1">
      <alignment horizontal="center" vertical="center"/>
    </xf>
    <xf numFmtId="169" fontId="33" fillId="33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178" fontId="4" fillId="36" borderId="10" xfId="0" applyNumberFormat="1" applyFont="1" applyFill="1" applyBorder="1" applyAlignment="1">
      <alignment horizontal="center"/>
    </xf>
    <xf numFmtId="178" fontId="4" fillId="36" borderId="35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33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4" fontId="26" fillId="0" borderId="49" xfId="0" applyNumberFormat="1" applyFont="1" applyBorder="1" applyAlignment="1">
      <alignment horizontal="center"/>
    </xf>
    <xf numFmtId="10" fontId="26" fillId="0" borderId="49" xfId="0" applyNumberFormat="1" applyFont="1" applyBorder="1" applyAlignment="1">
      <alignment horizontal="center" vertical="top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10" fontId="26" fillId="0" borderId="49" xfId="0" applyNumberFormat="1" applyFont="1" applyBorder="1" applyAlignment="1">
      <alignment horizontal="center"/>
    </xf>
    <xf numFmtId="0" fontId="22" fillId="33" borderId="50" xfId="53" applyFont="1" applyFill="1" applyBorder="1" applyAlignment="1">
      <alignment horizontal="center" vertical="center" wrapText="1"/>
      <protection/>
    </xf>
    <xf numFmtId="43" fontId="36" fillId="34" borderId="34" xfId="0" applyNumberFormat="1" applyFont="1" applyFill="1" applyBorder="1" applyAlignment="1">
      <alignment horizontal="center" vertical="center" readingOrder="2"/>
    </xf>
    <xf numFmtId="2" fontId="4" fillId="33" borderId="10" xfId="53" applyNumberFormat="1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37" fillId="33" borderId="10" xfId="53" applyFont="1" applyFill="1" applyBorder="1" applyAlignment="1">
      <alignment vertical="center" wrapText="1"/>
      <protection/>
    </xf>
    <xf numFmtId="0" fontId="37" fillId="32" borderId="10" xfId="53" applyFont="1" applyFill="1" applyBorder="1" applyAlignment="1">
      <alignment vertical="center" wrapText="1"/>
      <protection/>
    </xf>
    <xf numFmtId="2" fontId="22" fillId="33" borderId="10" xfId="53" applyNumberFormat="1" applyFont="1" applyFill="1" applyBorder="1" applyAlignment="1">
      <alignment horizontal="right" vertical="center" wrapText="1"/>
      <protection/>
    </xf>
    <xf numFmtId="2" fontId="22" fillId="0" borderId="10" xfId="53" applyNumberFormat="1" applyFont="1" applyFill="1" applyBorder="1" applyAlignment="1">
      <alignment horizontal="right" vertical="center" wrapText="1"/>
      <protection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43" fontId="33" fillId="34" borderId="23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8" fontId="27" fillId="0" borderId="0" xfId="0" applyNumberFormat="1" applyFont="1" applyAlignment="1">
      <alignment horizontal="center"/>
    </xf>
    <xf numFmtId="168" fontId="29" fillId="0" borderId="51" xfId="0" applyNumberFormat="1" applyFont="1" applyBorder="1" applyAlignment="1">
      <alignment horizontal="center"/>
    </xf>
    <xf numFmtId="168" fontId="28" fillId="34" borderId="52" xfId="0" applyNumberFormat="1" applyFont="1" applyFill="1" applyBorder="1" applyAlignment="1">
      <alignment horizontal="center" vertical="center" wrapText="1"/>
    </xf>
    <xf numFmtId="168" fontId="28" fillId="34" borderId="53" xfId="0" applyNumberFormat="1" applyFont="1" applyFill="1" applyBorder="1" applyAlignment="1">
      <alignment horizontal="center" vertical="center" wrapText="1"/>
    </xf>
    <xf numFmtId="168" fontId="36" fillId="34" borderId="54" xfId="0" applyNumberFormat="1" applyFont="1" applyFill="1" applyBorder="1" applyAlignment="1">
      <alignment horizontal="center" vertical="center" readingOrder="2"/>
    </xf>
    <xf numFmtId="169" fontId="1" fillId="0" borderId="34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168" fontId="4" fillId="36" borderId="2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 vertical="top"/>
    </xf>
    <xf numFmtId="0" fontId="24" fillId="35" borderId="32" xfId="0" applyFont="1" applyFill="1" applyBorder="1" applyAlignment="1">
      <alignment horizontal="left" wrapText="1"/>
    </xf>
    <xf numFmtId="0" fontId="24" fillId="35" borderId="10" xfId="0" applyFont="1" applyFill="1" applyBorder="1" applyAlignment="1">
      <alignment horizontal="left" wrapText="1"/>
    </xf>
    <xf numFmtId="0" fontId="24" fillId="35" borderId="18" xfId="0" applyFont="1" applyFill="1" applyBorder="1" applyAlignment="1">
      <alignment horizontal="left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top"/>
    </xf>
    <xf numFmtId="0" fontId="4" fillId="35" borderId="39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52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5" borderId="38" xfId="0" applyFont="1" applyFill="1" applyBorder="1" applyAlignment="1">
      <alignment horizontal="center" vertical="top"/>
    </xf>
    <xf numFmtId="0" fontId="4" fillId="35" borderId="42" xfId="0" applyFont="1" applyFill="1" applyBorder="1" applyAlignment="1">
      <alignment horizontal="center" vertical="top"/>
    </xf>
    <xf numFmtId="0" fontId="4" fillId="35" borderId="25" xfId="0" applyFont="1" applyFill="1" applyBorder="1" applyAlignment="1">
      <alignment horizontal="center" vertical="top"/>
    </xf>
    <xf numFmtId="0" fontId="5" fillId="35" borderId="55" xfId="0" applyFont="1" applyFill="1" applyBorder="1" applyAlignment="1">
      <alignment horizontal="center" wrapText="1"/>
    </xf>
    <xf numFmtId="0" fontId="5" fillId="35" borderId="56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24" fillId="33" borderId="40" xfId="0" applyFont="1" applyFill="1" applyBorder="1" applyAlignment="1">
      <alignment horizontal="left" wrapText="1"/>
    </xf>
    <xf numFmtId="0" fontId="24" fillId="33" borderId="59" xfId="0" applyFont="1" applyFill="1" applyBorder="1" applyAlignment="1">
      <alignment horizontal="left" wrapText="1"/>
    </xf>
    <xf numFmtId="0" fontId="24" fillId="33" borderId="52" xfId="0" applyFont="1" applyFill="1" applyBorder="1" applyAlignment="1">
      <alignment horizontal="left" wrapText="1"/>
    </xf>
    <xf numFmtId="0" fontId="4" fillId="35" borderId="33" xfId="0" applyFont="1" applyFill="1" applyBorder="1" applyAlignment="1">
      <alignment horizontal="center" vertical="top"/>
    </xf>
    <xf numFmtId="0" fontId="5" fillId="35" borderId="58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53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61" xfId="0" applyNumberFormat="1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3" borderId="64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/>
    </xf>
    <xf numFmtId="0" fontId="7" fillId="32" borderId="0" xfId="0" applyFont="1" applyFill="1" applyAlignment="1">
      <alignment horizontal="right" vertical="center"/>
    </xf>
    <xf numFmtId="0" fontId="5" fillId="33" borderId="55" xfId="0" applyFont="1" applyFill="1" applyBorder="1" applyAlignment="1">
      <alignment horizontal="center" wrapText="1"/>
    </xf>
    <xf numFmtId="0" fontId="5" fillId="33" borderId="56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53" xfId="0" applyFont="1" applyFill="1" applyBorder="1" applyAlignment="1">
      <alignment horizontal="center" wrapText="1"/>
    </xf>
    <xf numFmtId="0" fontId="5" fillId="33" borderId="66" xfId="0" applyFont="1" applyFill="1" applyBorder="1" applyAlignment="1">
      <alignment horizontal="center" wrapText="1"/>
    </xf>
    <xf numFmtId="0" fontId="5" fillId="33" borderId="67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3" borderId="68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7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0" fillId="33" borderId="55" xfId="53" applyFont="1" applyFill="1" applyBorder="1" applyAlignment="1">
      <alignment horizontal="center" vertical="center" wrapText="1"/>
      <protection/>
    </xf>
    <xf numFmtId="0" fontId="30" fillId="33" borderId="56" xfId="53" applyFont="1" applyFill="1" applyBorder="1" applyAlignment="1">
      <alignment horizontal="center" vertical="center" wrapText="1"/>
      <protection/>
    </xf>
    <xf numFmtId="0" fontId="30" fillId="33" borderId="29" xfId="53" applyFont="1" applyFill="1" applyBorder="1" applyAlignment="1">
      <alignment horizontal="center" vertical="center" wrapText="1"/>
      <protection/>
    </xf>
    <xf numFmtId="0" fontId="30" fillId="33" borderId="42" xfId="53" applyFont="1" applyFill="1" applyBorder="1" applyAlignment="1">
      <alignment horizontal="center" vertical="center" wrapText="1"/>
      <protection/>
    </xf>
    <xf numFmtId="0" fontId="30" fillId="33" borderId="25" xfId="53" applyFont="1" applyFill="1" applyBorder="1" applyAlignment="1">
      <alignment horizontal="center" vertical="center" wrapText="1"/>
      <protection/>
    </xf>
    <xf numFmtId="0" fontId="30" fillId="0" borderId="19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left" vertical="center" wrapText="1" indent="4"/>
    </xf>
    <xf numFmtId="0" fontId="28" fillId="34" borderId="23" xfId="0" applyFont="1" applyFill="1" applyBorder="1" applyAlignment="1">
      <alignment horizontal="left" vertical="center" wrapText="1" indent="4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74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0" fontId="30" fillId="33" borderId="38" xfId="53" applyFont="1" applyFill="1" applyBorder="1" applyAlignment="1">
      <alignment horizontal="center" vertical="center" wrapText="1"/>
      <protection/>
    </xf>
    <xf numFmtId="0" fontId="28" fillId="34" borderId="36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4" borderId="66" xfId="0" applyFont="1" applyFill="1" applyBorder="1" applyAlignment="1">
      <alignment horizontal="center" vertical="center" wrapText="1"/>
    </xf>
    <xf numFmtId="0" fontId="28" fillId="34" borderId="67" xfId="0" applyFont="1" applyFill="1" applyBorder="1" applyAlignment="1">
      <alignment horizontal="center" vertical="center" wrapText="1"/>
    </xf>
    <xf numFmtId="0" fontId="28" fillId="34" borderId="75" xfId="0" applyFont="1" applyFill="1" applyBorder="1" applyAlignment="1">
      <alignment horizontal="center" vertical="center" wrapText="1"/>
    </xf>
    <xf numFmtId="0" fontId="28" fillId="34" borderId="70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60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_&#1052;&#1054;&#1049;\&#1041;&#1058;%202018\&#1048;&#1089;&#1087;%20&#1041;&#1058;_2018\&#1041;&#1058;%20&#1080;&#1089;&#1087;.%20&#1075;&#1086;&#1076;%202018&#1076;&#1083;&#1103;%20&#1054;&#1083;&#1080;\&#1052;&#1072;&#1090;&#1077;&#1088;&#1080;&#1072;&#1083;&#1099;\&#1057;&#1042;&#1054;&#1044;_&#1056;&#1040;&#1057;&#1061;&#1054;&#104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32">
          <cell r="K32">
            <v>2880</v>
          </cell>
        </row>
        <row r="45">
          <cell r="K45">
            <v>245000</v>
          </cell>
        </row>
        <row r="46">
          <cell r="K46">
            <v>50000</v>
          </cell>
        </row>
        <row r="49">
          <cell r="L49">
            <v>0</v>
          </cell>
        </row>
        <row r="50">
          <cell r="L50">
            <v>0</v>
          </cell>
        </row>
        <row r="52">
          <cell r="L52">
            <v>0</v>
          </cell>
        </row>
        <row r="89">
          <cell r="K89">
            <v>350000</v>
          </cell>
        </row>
        <row r="106">
          <cell r="K106">
            <v>120000</v>
          </cell>
        </row>
        <row r="112">
          <cell r="K112">
            <v>940000</v>
          </cell>
        </row>
        <row r="113">
          <cell r="K113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1"/>
  <sheetViews>
    <sheetView view="pageBreakPreview" zoomScaleNormal="125" zoomScaleSheetLayoutView="100" zoomScalePageLayoutView="0" workbookViewId="0" topLeftCell="A1">
      <selection activeCell="F20" sqref="F20"/>
    </sheetView>
  </sheetViews>
  <sheetFormatPr defaultColWidth="8.875" defaultRowHeight="12.75"/>
  <cols>
    <col min="1" max="1" width="5.00390625" style="36" customWidth="1"/>
    <col min="2" max="2" width="48.75390625" style="35" customWidth="1"/>
    <col min="3" max="3" width="14.75390625" style="36" customWidth="1"/>
    <col min="4" max="4" width="12.625" style="36" hidden="1" customWidth="1"/>
    <col min="5" max="5" width="13.00390625" style="37" customWidth="1"/>
    <col min="6" max="6" width="11.625" style="37" customWidth="1"/>
    <col min="7" max="16384" width="8.875" style="35" customWidth="1"/>
  </cols>
  <sheetData>
    <row r="1" spans="1:6" ht="13.5" customHeight="1">
      <c r="A1" s="355" t="s">
        <v>81</v>
      </c>
      <c r="B1" s="355"/>
      <c r="C1" s="355"/>
      <c r="D1" s="355"/>
      <c r="E1" s="355"/>
      <c r="F1" s="355"/>
    </row>
    <row r="2" spans="1:6" ht="17.25" customHeight="1">
      <c r="A2" s="363" t="s">
        <v>48</v>
      </c>
      <c r="B2" s="363"/>
      <c r="C2" s="363"/>
      <c r="D2" s="363"/>
      <c r="E2" s="363"/>
      <c r="F2" s="363"/>
    </row>
    <row r="3" spans="1:6" ht="20.25">
      <c r="A3" s="367" t="s">
        <v>289</v>
      </c>
      <c r="B3" s="367"/>
      <c r="C3" s="367"/>
      <c r="D3" s="367"/>
      <c r="E3" s="367"/>
      <c r="F3" s="367"/>
    </row>
    <row r="4" spans="1:6" ht="15" customHeight="1">
      <c r="A4" s="364" t="s">
        <v>389</v>
      </c>
      <c r="B4" s="364"/>
      <c r="C4" s="364"/>
      <c r="D4" s="364"/>
      <c r="E4" s="364"/>
      <c r="F4" s="364"/>
    </row>
    <row r="5" ht="8.25" customHeight="1" thickBot="1"/>
    <row r="6" spans="1:6" ht="24" customHeight="1">
      <c r="A6" s="347" t="s">
        <v>0</v>
      </c>
      <c r="B6" s="365" t="s">
        <v>1</v>
      </c>
      <c r="C6" s="349" t="s">
        <v>82</v>
      </c>
      <c r="D6" s="353" t="s">
        <v>387</v>
      </c>
      <c r="E6" s="353" t="s">
        <v>388</v>
      </c>
      <c r="F6" s="368" t="s">
        <v>336</v>
      </c>
    </row>
    <row r="7" spans="1:6" ht="30" customHeight="1" thickBot="1">
      <c r="A7" s="348"/>
      <c r="B7" s="366"/>
      <c r="C7" s="350"/>
      <c r="D7" s="354"/>
      <c r="E7" s="354"/>
      <c r="F7" s="369"/>
    </row>
    <row r="8" spans="1:6" ht="15" customHeight="1" thickBot="1">
      <c r="A8" s="356" t="s">
        <v>83</v>
      </c>
      <c r="B8" s="357"/>
      <c r="C8" s="357"/>
      <c r="D8" s="358"/>
      <c r="E8" s="358"/>
      <c r="F8" s="359"/>
    </row>
    <row r="9" spans="1:6" ht="25.5">
      <c r="A9" s="70" t="s">
        <v>2</v>
      </c>
      <c r="B9" s="71" t="s">
        <v>167</v>
      </c>
      <c r="C9" s="72" t="s">
        <v>3</v>
      </c>
      <c r="D9" s="232">
        <v>6828</v>
      </c>
      <c r="E9" s="221">
        <v>6707</v>
      </c>
      <c r="F9" s="186">
        <f>E9/D9</f>
        <v>0.9822788517867604</v>
      </c>
    </row>
    <row r="10" spans="1:7" ht="12.75">
      <c r="A10" s="73" t="s">
        <v>4</v>
      </c>
      <c r="B10" s="68" t="s">
        <v>184</v>
      </c>
      <c r="C10" s="69" t="s">
        <v>3</v>
      </c>
      <c r="D10" s="69">
        <v>41</v>
      </c>
      <c r="E10" s="248">
        <v>38</v>
      </c>
      <c r="F10" s="303">
        <f aca="true" t="shared" si="0" ref="F10:F16">E10/D10</f>
        <v>0.926829268292683</v>
      </c>
      <c r="G10" s="35" t="s">
        <v>414</v>
      </c>
    </row>
    <row r="11" spans="1:6" ht="12.75">
      <c r="A11" s="73" t="s">
        <v>5</v>
      </c>
      <c r="B11" s="68" t="s">
        <v>84</v>
      </c>
      <c r="C11" s="69" t="s">
        <v>3</v>
      </c>
      <c r="D11" s="69">
        <v>63</v>
      </c>
      <c r="E11" s="248">
        <v>46</v>
      </c>
      <c r="F11" s="303">
        <f t="shared" si="0"/>
        <v>0.7301587301587301</v>
      </c>
    </row>
    <row r="12" spans="1:6" ht="12.75">
      <c r="A12" s="73" t="s">
        <v>56</v>
      </c>
      <c r="B12" s="68" t="s">
        <v>165</v>
      </c>
      <c r="C12" s="69" t="s">
        <v>3</v>
      </c>
      <c r="D12" s="69">
        <v>-101</v>
      </c>
      <c r="E12" s="248">
        <v>-102</v>
      </c>
      <c r="F12" s="303">
        <f t="shared" si="0"/>
        <v>1.00990099009901</v>
      </c>
    </row>
    <row r="13" spans="1:6" ht="12.75">
      <c r="A13" s="74" t="s">
        <v>75</v>
      </c>
      <c r="B13" s="68" t="s">
        <v>90</v>
      </c>
      <c r="C13" s="75" t="s">
        <v>211</v>
      </c>
      <c r="D13" s="69">
        <v>6</v>
      </c>
      <c r="E13" s="249">
        <f>(E10/E9)*1000</f>
        <v>5.6657223796034</v>
      </c>
      <c r="F13" s="303">
        <f t="shared" si="0"/>
        <v>0.9442870632672333</v>
      </c>
    </row>
    <row r="14" spans="1:6" ht="12.75">
      <c r="A14" s="73" t="s">
        <v>74</v>
      </c>
      <c r="B14" s="68" t="s">
        <v>91</v>
      </c>
      <c r="C14" s="75" t="s">
        <v>211</v>
      </c>
      <c r="D14" s="69">
        <v>9.2</v>
      </c>
      <c r="E14" s="249">
        <f>(E11/E9)*1000</f>
        <v>6.858506038467273</v>
      </c>
      <c r="F14" s="303">
        <f t="shared" si="0"/>
        <v>0.7454897867899211</v>
      </c>
    </row>
    <row r="15" spans="1:6" ht="12.75">
      <c r="A15" s="74" t="s">
        <v>76</v>
      </c>
      <c r="B15" s="68" t="s">
        <v>92</v>
      </c>
      <c r="C15" s="75" t="s">
        <v>211</v>
      </c>
      <c r="D15" s="69">
        <v>-3.2</v>
      </c>
      <c r="E15" s="249">
        <f>E13-E14</f>
        <v>-1.1927836588638732</v>
      </c>
      <c r="F15" s="303">
        <f t="shared" si="0"/>
        <v>0.37274489339496036</v>
      </c>
    </row>
    <row r="16" spans="1:6" ht="13.5" customHeight="1" thickBot="1">
      <c r="A16" s="76" t="s">
        <v>164</v>
      </c>
      <c r="B16" s="77" t="s">
        <v>77</v>
      </c>
      <c r="C16" s="75" t="s">
        <v>211</v>
      </c>
      <c r="D16" s="137">
        <v>-14.8</v>
      </c>
      <c r="E16" s="250">
        <f>(E12/E9)*1000</f>
        <v>-15.207991650514387</v>
      </c>
      <c r="F16" s="303">
        <f t="shared" si="0"/>
        <v>1.0275670034131341</v>
      </c>
    </row>
    <row r="17" spans="1:6" ht="15" customHeight="1" thickBot="1">
      <c r="A17" s="360" t="s">
        <v>298</v>
      </c>
      <c r="B17" s="361"/>
      <c r="C17" s="361"/>
      <c r="D17" s="361"/>
      <c r="E17" s="361"/>
      <c r="F17" s="362"/>
    </row>
    <row r="18" spans="1:6" ht="25.5" customHeight="1">
      <c r="A18" s="318" t="s">
        <v>49</v>
      </c>
      <c r="B18" s="78" t="s">
        <v>193</v>
      </c>
      <c r="C18" s="79" t="s">
        <v>3</v>
      </c>
      <c r="D18" s="252">
        <v>1413.2</v>
      </c>
      <c r="E18" s="191">
        <v>1471.1</v>
      </c>
      <c r="F18" s="199">
        <f>E18/D18</f>
        <v>1.0409708463062552</v>
      </c>
    </row>
    <row r="19" spans="1:6" ht="11.25" customHeight="1">
      <c r="A19" s="306"/>
      <c r="B19" s="308" t="s">
        <v>213</v>
      </c>
      <c r="C19" s="308"/>
      <c r="D19" s="308"/>
      <c r="E19" s="308"/>
      <c r="F19" s="309"/>
    </row>
    <row r="20" spans="1:6" ht="12.75">
      <c r="A20" s="306"/>
      <c r="B20" s="80" t="s">
        <v>25</v>
      </c>
      <c r="C20" s="81" t="s">
        <v>3</v>
      </c>
      <c r="D20" s="203">
        <v>296</v>
      </c>
      <c r="E20" s="155">
        <v>298</v>
      </c>
      <c r="F20" s="182">
        <f>E20/D20</f>
        <v>1.0067567567567568</v>
      </c>
    </row>
    <row r="21" spans="1:6" ht="12.75">
      <c r="A21" s="306"/>
      <c r="B21" s="80" t="s">
        <v>26</v>
      </c>
      <c r="C21" s="81" t="s">
        <v>3</v>
      </c>
      <c r="D21" s="203"/>
      <c r="E21" s="155"/>
      <c r="F21" s="176"/>
    </row>
    <row r="22" spans="1:6" ht="12.75">
      <c r="A22" s="306"/>
      <c r="B22" s="80" t="s">
        <v>20</v>
      </c>
      <c r="C22" s="81" t="s">
        <v>3</v>
      </c>
      <c r="D22" s="203"/>
      <c r="E22" s="155"/>
      <c r="F22" s="176"/>
    </row>
    <row r="23" spans="1:6" ht="26.25" customHeight="1">
      <c r="A23" s="306"/>
      <c r="B23" s="80" t="s">
        <v>27</v>
      </c>
      <c r="C23" s="81" t="s">
        <v>3</v>
      </c>
      <c r="D23" s="203">
        <v>563</v>
      </c>
      <c r="E23" s="155">
        <v>572</v>
      </c>
      <c r="F23" s="182">
        <f>E23/D23</f>
        <v>1.0159857904085257</v>
      </c>
    </row>
    <row r="24" spans="1:6" ht="12.75">
      <c r="A24" s="306"/>
      <c r="B24" s="80" t="s">
        <v>19</v>
      </c>
      <c r="C24" s="81" t="s">
        <v>3</v>
      </c>
      <c r="D24" s="203"/>
      <c r="E24" s="155"/>
      <c r="F24" s="176"/>
    </row>
    <row r="25" spans="1:6" ht="29.25" customHeight="1">
      <c r="A25" s="306"/>
      <c r="B25" s="80" t="s">
        <v>28</v>
      </c>
      <c r="C25" s="81" t="s">
        <v>3</v>
      </c>
      <c r="D25" s="203"/>
      <c r="E25" s="155">
        <v>191</v>
      </c>
      <c r="F25" s="176"/>
    </row>
    <row r="26" spans="1:9" ht="12.75">
      <c r="A26" s="306"/>
      <c r="B26" s="80" t="s">
        <v>29</v>
      </c>
      <c r="C26" s="81" t="s">
        <v>3</v>
      </c>
      <c r="D26" s="203"/>
      <c r="E26" s="155"/>
      <c r="F26" s="176"/>
      <c r="I26" s="146"/>
    </row>
    <row r="27" spans="1:6" ht="12.75">
      <c r="A27" s="306"/>
      <c r="B27" s="80" t="s">
        <v>24</v>
      </c>
      <c r="C27" s="81" t="s">
        <v>3</v>
      </c>
      <c r="D27" s="203">
        <v>356</v>
      </c>
      <c r="E27" s="155">
        <v>360</v>
      </c>
      <c r="F27" s="176">
        <f>E27/D27</f>
        <v>1.0112359550561798</v>
      </c>
    </row>
    <row r="28" spans="1:6" ht="25.5">
      <c r="A28" s="306"/>
      <c r="B28" s="80" t="s">
        <v>30</v>
      </c>
      <c r="C28" s="81" t="s">
        <v>3</v>
      </c>
      <c r="D28" s="203"/>
      <c r="E28" s="155"/>
      <c r="F28" s="176"/>
    </row>
    <row r="29" spans="1:6" ht="25.5">
      <c r="A29" s="306"/>
      <c r="B29" s="80" t="s">
        <v>31</v>
      </c>
      <c r="C29" s="81" t="s">
        <v>3</v>
      </c>
      <c r="D29" s="203"/>
      <c r="E29" s="155">
        <v>21</v>
      </c>
      <c r="F29" s="193"/>
    </row>
    <row r="30" spans="1:6" ht="25.5">
      <c r="A30" s="306"/>
      <c r="B30" s="80" t="s">
        <v>32</v>
      </c>
      <c r="C30" s="81" t="s">
        <v>3</v>
      </c>
      <c r="D30" s="203"/>
      <c r="E30" s="155"/>
      <c r="F30" s="182"/>
    </row>
    <row r="31" spans="1:6" ht="24" customHeight="1">
      <c r="A31" s="82" t="s">
        <v>57</v>
      </c>
      <c r="B31" s="83" t="s">
        <v>194</v>
      </c>
      <c r="C31" s="81" t="s">
        <v>47</v>
      </c>
      <c r="D31" s="203">
        <v>0.24</v>
      </c>
      <c r="E31" s="155">
        <v>0.37</v>
      </c>
      <c r="F31" s="182">
        <f>E31/D31</f>
        <v>1.5416666666666667</v>
      </c>
    </row>
    <row r="32" spans="1:6" ht="25.5">
      <c r="A32" s="306" t="s">
        <v>55</v>
      </c>
      <c r="B32" s="175" t="s">
        <v>195</v>
      </c>
      <c r="C32" s="155" t="s">
        <v>46</v>
      </c>
      <c r="D32" s="203">
        <v>2</v>
      </c>
      <c r="E32" s="155">
        <f>E36+E37</f>
        <v>103</v>
      </c>
      <c r="F32" s="182">
        <f>E32/D32</f>
        <v>51.5</v>
      </c>
    </row>
    <row r="33" spans="1:6" ht="12.75">
      <c r="A33" s="306"/>
      <c r="B33" s="319" t="s">
        <v>203</v>
      </c>
      <c r="C33" s="319"/>
      <c r="D33" s="319"/>
      <c r="E33" s="319"/>
      <c r="F33" s="320"/>
    </row>
    <row r="34" spans="1:6" ht="12.75">
      <c r="A34" s="306"/>
      <c r="B34" s="175" t="s">
        <v>50</v>
      </c>
      <c r="C34" s="155" t="s">
        <v>46</v>
      </c>
      <c r="D34" s="203">
        <v>2</v>
      </c>
      <c r="E34" s="157">
        <f>E36+E37</f>
        <v>103</v>
      </c>
      <c r="F34" s="176"/>
    </row>
    <row r="35" spans="1:6" ht="25.5">
      <c r="A35" s="306"/>
      <c r="B35" s="175" t="s">
        <v>245</v>
      </c>
      <c r="C35" s="155"/>
      <c r="D35" s="155"/>
      <c r="E35" s="157" t="s">
        <v>250</v>
      </c>
      <c r="F35" s="176"/>
    </row>
    <row r="36" spans="1:6" ht="12.75">
      <c r="A36" s="306"/>
      <c r="B36" s="175" t="s">
        <v>345</v>
      </c>
      <c r="C36" s="155"/>
      <c r="D36" s="155">
        <v>2</v>
      </c>
      <c r="E36" s="157">
        <v>101</v>
      </c>
      <c r="F36" s="176">
        <f>E36/D36</f>
        <v>50.5</v>
      </c>
    </row>
    <row r="37" spans="1:6" ht="25.5">
      <c r="A37" s="306"/>
      <c r="B37" s="175" t="s">
        <v>386</v>
      </c>
      <c r="C37" s="155"/>
      <c r="D37" s="155"/>
      <c r="E37" s="157">
        <v>2</v>
      </c>
      <c r="F37" s="176"/>
    </row>
    <row r="38" spans="1:6" ht="12.75">
      <c r="A38" s="306"/>
      <c r="B38" s="175" t="s">
        <v>185</v>
      </c>
      <c r="C38" s="155" t="s">
        <v>46</v>
      </c>
      <c r="D38" s="155"/>
      <c r="E38" s="157"/>
      <c r="F38" s="176"/>
    </row>
    <row r="39" spans="1:6" ht="25.5">
      <c r="A39" s="306"/>
      <c r="B39" s="175" t="s">
        <v>245</v>
      </c>
      <c r="C39" s="155"/>
      <c r="D39" s="155"/>
      <c r="E39" s="157" t="s">
        <v>250</v>
      </c>
      <c r="F39" s="176"/>
    </row>
    <row r="40" spans="1:6" ht="12.75">
      <c r="A40" s="306"/>
      <c r="B40" s="175"/>
      <c r="C40" s="155"/>
      <c r="D40" s="155"/>
      <c r="E40" s="157"/>
      <c r="F40" s="176"/>
    </row>
    <row r="41" spans="1:6" ht="12.75">
      <c r="A41" s="306"/>
      <c r="B41" s="175"/>
      <c r="C41" s="155"/>
      <c r="D41" s="155"/>
      <c r="E41" s="157"/>
      <c r="F41" s="200"/>
    </row>
    <row r="42" spans="1:6" ht="12.75">
      <c r="A42" s="306"/>
      <c r="B42" s="351" t="s">
        <v>88</v>
      </c>
      <c r="C42" s="351"/>
      <c r="D42" s="351"/>
      <c r="E42" s="351"/>
      <c r="F42" s="352"/>
    </row>
    <row r="43" spans="1:6" ht="12.75">
      <c r="A43" s="306"/>
      <c r="B43" s="201" t="s">
        <v>25</v>
      </c>
      <c r="C43" s="155" t="s">
        <v>46</v>
      </c>
      <c r="D43" s="155"/>
      <c r="E43" s="157" t="s">
        <v>250</v>
      </c>
      <c r="F43" s="176"/>
    </row>
    <row r="44" spans="1:6" ht="12.75">
      <c r="A44" s="306"/>
      <c r="B44" s="201" t="s">
        <v>26</v>
      </c>
      <c r="C44" s="155" t="s">
        <v>46</v>
      </c>
      <c r="D44" s="155"/>
      <c r="E44" s="157" t="s">
        <v>250</v>
      </c>
      <c r="F44" s="176"/>
    </row>
    <row r="45" spans="1:6" ht="12.75">
      <c r="A45" s="306"/>
      <c r="B45" s="201" t="s">
        <v>20</v>
      </c>
      <c r="C45" s="155" t="s">
        <v>46</v>
      </c>
      <c r="D45" s="155"/>
      <c r="E45" s="157" t="s">
        <v>250</v>
      </c>
      <c r="F45" s="176"/>
    </row>
    <row r="46" spans="1:6" ht="12.75" customHeight="1">
      <c r="A46" s="306"/>
      <c r="B46" s="201" t="s">
        <v>27</v>
      </c>
      <c r="C46" s="155" t="s">
        <v>46</v>
      </c>
      <c r="D46" s="155"/>
      <c r="E46" s="157">
        <v>2</v>
      </c>
      <c r="F46" s="176"/>
    </row>
    <row r="47" spans="1:6" ht="12.75">
      <c r="A47" s="306"/>
      <c r="B47" s="201" t="s">
        <v>19</v>
      </c>
      <c r="C47" s="155" t="s">
        <v>46</v>
      </c>
      <c r="D47" s="155"/>
      <c r="E47" s="157" t="s">
        <v>250</v>
      </c>
      <c r="F47" s="176"/>
    </row>
    <row r="48" spans="1:6" ht="36" customHeight="1">
      <c r="A48" s="306"/>
      <c r="B48" s="201" t="s">
        <v>28</v>
      </c>
      <c r="C48" s="155" t="s">
        <v>46</v>
      </c>
      <c r="D48" s="155"/>
      <c r="E48" s="157">
        <v>101</v>
      </c>
      <c r="F48" s="176"/>
    </row>
    <row r="49" spans="1:6" ht="11.25" customHeight="1">
      <c r="A49" s="306"/>
      <c r="B49" s="201" t="s">
        <v>29</v>
      </c>
      <c r="C49" s="155" t="s">
        <v>46</v>
      </c>
      <c r="D49" s="155"/>
      <c r="E49" s="157" t="s">
        <v>250</v>
      </c>
      <c r="F49" s="176"/>
    </row>
    <row r="50" spans="1:6" ht="12.75">
      <c r="A50" s="306"/>
      <c r="B50" s="201" t="s">
        <v>24</v>
      </c>
      <c r="C50" s="155" t="s">
        <v>46</v>
      </c>
      <c r="D50" s="155"/>
      <c r="E50" s="157" t="s">
        <v>250</v>
      </c>
      <c r="F50" s="176"/>
    </row>
    <row r="51" spans="1:6" ht="25.5">
      <c r="A51" s="306"/>
      <c r="B51" s="201" t="s">
        <v>30</v>
      </c>
      <c r="C51" s="155" t="s">
        <v>46</v>
      </c>
      <c r="D51" s="155"/>
      <c r="E51" s="157" t="s">
        <v>250</v>
      </c>
      <c r="F51" s="176"/>
    </row>
    <row r="52" spans="1:6" ht="25.5">
      <c r="A52" s="306"/>
      <c r="B52" s="201" t="s">
        <v>31</v>
      </c>
      <c r="C52" s="155" t="s">
        <v>46</v>
      </c>
      <c r="D52" s="155"/>
      <c r="E52" s="157" t="s">
        <v>250</v>
      </c>
      <c r="F52" s="176"/>
    </row>
    <row r="53" spans="1:6" ht="24" customHeight="1">
      <c r="A53" s="306"/>
      <c r="B53" s="201" t="s">
        <v>32</v>
      </c>
      <c r="C53" s="155" t="s">
        <v>46</v>
      </c>
      <c r="D53" s="155"/>
      <c r="E53" s="157" t="s">
        <v>250</v>
      </c>
      <c r="F53" s="176"/>
    </row>
    <row r="54" spans="1:6" ht="25.5">
      <c r="A54" s="306" t="s">
        <v>58</v>
      </c>
      <c r="B54" s="175" t="s">
        <v>196</v>
      </c>
      <c r="C54" s="169" t="s">
        <v>17</v>
      </c>
      <c r="D54" s="233">
        <v>35063.7</v>
      </c>
      <c r="E54" s="192">
        <v>36874.4</v>
      </c>
      <c r="F54" s="182">
        <f>E54/D54</f>
        <v>1.0516403003676167</v>
      </c>
    </row>
    <row r="55" spans="1:6" ht="12.75">
      <c r="A55" s="306"/>
      <c r="B55" s="319" t="s">
        <v>85</v>
      </c>
      <c r="C55" s="319"/>
      <c r="D55" s="319"/>
      <c r="E55" s="319"/>
      <c r="F55" s="320"/>
    </row>
    <row r="56" spans="1:6" ht="12.75">
      <c r="A56" s="306"/>
      <c r="B56" s="202" t="s">
        <v>25</v>
      </c>
      <c r="C56" s="169" t="s">
        <v>17</v>
      </c>
      <c r="D56" s="233">
        <v>34672</v>
      </c>
      <c r="E56" s="192">
        <v>34970</v>
      </c>
      <c r="F56" s="182">
        <f>E56/D56</f>
        <v>1.0085948315643747</v>
      </c>
    </row>
    <row r="57" spans="1:6" ht="12.75">
      <c r="A57" s="306"/>
      <c r="B57" s="202" t="s">
        <v>26</v>
      </c>
      <c r="C57" s="169" t="s">
        <v>17</v>
      </c>
      <c r="D57" s="203"/>
      <c r="E57" s="192"/>
      <c r="F57" s="182"/>
    </row>
    <row r="58" spans="1:6" ht="12.75">
      <c r="A58" s="306"/>
      <c r="B58" s="202" t="s">
        <v>20</v>
      </c>
      <c r="C58" s="169" t="s">
        <v>17</v>
      </c>
      <c r="D58" s="203"/>
      <c r="E58" s="192"/>
      <c r="F58" s="182"/>
    </row>
    <row r="59" spans="1:6" ht="23.25" customHeight="1">
      <c r="A59" s="306"/>
      <c r="B59" s="202" t="s">
        <v>27</v>
      </c>
      <c r="C59" s="169" t="s">
        <v>17</v>
      </c>
      <c r="D59" s="203"/>
      <c r="E59" s="192">
        <v>32870</v>
      </c>
      <c r="F59" s="182"/>
    </row>
    <row r="60" spans="1:6" ht="12.75">
      <c r="A60" s="306"/>
      <c r="B60" s="202" t="s">
        <v>19</v>
      </c>
      <c r="C60" s="169" t="s">
        <v>17</v>
      </c>
      <c r="D60" s="203"/>
      <c r="E60" s="192"/>
      <c r="F60" s="182"/>
    </row>
    <row r="61" spans="1:6" ht="36.75" customHeight="1">
      <c r="A61" s="306"/>
      <c r="B61" s="202" t="s">
        <v>28</v>
      </c>
      <c r="C61" s="169" t="s">
        <v>17</v>
      </c>
      <c r="D61" s="192"/>
      <c r="E61" s="192">
        <v>33685</v>
      </c>
      <c r="F61" s="182"/>
    </row>
    <row r="62" spans="1:6" ht="12.75">
      <c r="A62" s="306"/>
      <c r="B62" s="202" t="s">
        <v>29</v>
      </c>
      <c r="C62" s="169" t="s">
        <v>17</v>
      </c>
      <c r="D62" s="192"/>
      <c r="E62" s="192"/>
      <c r="F62" s="182"/>
    </row>
    <row r="63" spans="1:6" ht="12.75">
      <c r="A63" s="306"/>
      <c r="B63" s="80" t="s">
        <v>24</v>
      </c>
      <c r="C63" s="86" t="s">
        <v>17</v>
      </c>
      <c r="D63" s="192"/>
      <c r="E63" s="192">
        <v>34577</v>
      </c>
      <c r="F63" s="182"/>
    </row>
    <row r="64" spans="1:6" ht="25.5">
      <c r="A64" s="306"/>
      <c r="B64" s="80" t="s">
        <v>30</v>
      </c>
      <c r="C64" s="86" t="s">
        <v>17</v>
      </c>
      <c r="D64" s="192"/>
      <c r="E64" s="192"/>
      <c r="F64" s="182"/>
    </row>
    <row r="65" spans="1:6" ht="25.5">
      <c r="A65" s="306"/>
      <c r="B65" s="80" t="s">
        <v>31</v>
      </c>
      <c r="C65" s="86" t="s">
        <v>17</v>
      </c>
      <c r="D65" s="192"/>
      <c r="E65" s="192">
        <v>18000</v>
      </c>
      <c r="F65" s="182"/>
    </row>
    <row r="66" spans="1:6" ht="26.25" thickBot="1">
      <c r="A66" s="338"/>
      <c r="B66" s="87" t="s">
        <v>32</v>
      </c>
      <c r="C66" s="88" t="s">
        <v>17</v>
      </c>
      <c r="D66" s="187"/>
      <c r="E66" s="187"/>
      <c r="F66" s="194"/>
    </row>
    <row r="67" spans="1:6" ht="15.75" customHeight="1" thickBot="1">
      <c r="A67" s="345" t="s">
        <v>299</v>
      </c>
      <c r="B67" s="345"/>
      <c r="C67" s="345"/>
      <c r="D67" s="345"/>
      <c r="E67" s="345"/>
      <c r="F67" s="345"/>
    </row>
    <row r="68" spans="1:7" ht="66.75" customHeight="1">
      <c r="A68" s="90" t="s">
        <v>51</v>
      </c>
      <c r="B68" s="91" t="s">
        <v>93</v>
      </c>
      <c r="C68" s="92" t="s">
        <v>59</v>
      </c>
      <c r="D68" s="291">
        <v>3255466</v>
      </c>
      <c r="E68" s="292">
        <v>3324601</v>
      </c>
      <c r="F68" s="182">
        <f>E68/D68</f>
        <v>1.021236591013391</v>
      </c>
      <c r="G68" s="190"/>
    </row>
    <row r="69" spans="1:6" ht="36.75" customHeight="1" thickBot="1">
      <c r="A69" s="94" t="s">
        <v>60</v>
      </c>
      <c r="B69" s="95" t="s">
        <v>186</v>
      </c>
      <c r="C69" s="89" t="s">
        <v>87</v>
      </c>
      <c r="D69" s="156"/>
      <c r="E69" s="293"/>
      <c r="F69" s="189"/>
    </row>
    <row r="70" spans="1:6" ht="21.75" customHeight="1" hidden="1">
      <c r="A70" s="93"/>
      <c r="B70" s="96"/>
      <c r="C70" s="93"/>
      <c r="D70" s="93"/>
      <c r="E70" s="97"/>
      <c r="F70" s="97"/>
    </row>
    <row r="71" spans="1:6" ht="20.25" customHeight="1" hidden="1">
      <c r="A71" s="81"/>
      <c r="B71" s="98"/>
      <c r="C71" s="81"/>
      <c r="D71" s="81"/>
      <c r="E71" s="85"/>
      <c r="F71" s="85"/>
    </row>
    <row r="72" spans="1:6" ht="21.75" customHeight="1" hidden="1">
      <c r="A72" s="81"/>
      <c r="B72" s="98"/>
      <c r="C72" s="81"/>
      <c r="D72" s="81"/>
      <c r="E72" s="85"/>
      <c r="F72" s="85"/>
    </row>
    <row r="73" spans="1:6" ht="20.25" customHeight="1" hidden="1">
      <c r="A73" s="81"/>
      <c r="B73" s="98"/>
      <c r="C73" s="81"/>
      <c r="D73" s="81"/>
      <c r="E73" s="85"/>
      <c r="F73" s="85"/>
    </row>
    <row r="74" spans="1:6" ht="23.25" customHeight="1" hidden="1">
      <c r="A74" s="81"/>
      <c r="B74" s="98"/>
      <c r="C74" s="81"/>
      <c r="D74" s="81"/>
      <c r="E74" s="85"/>
      <c r="F74" s="85"/>
    </row>
    <row r="75" spans="1:6" ht="23.25" customHeight="1" hidden="1">
      <c r="A75" s="99"/>
      <c r="B75" s="100"/>
      <c r="C75" s="99"/>
      <c r="D75" s="99"/>
      <c r="E75" s="101"/>
      <c r="F75" s="101"/>
    </row>
    <row r="76" spans="1:6" s="38" customFormat="1" ht="14.25" customHeight="1" thickBot="1">
      <c r="A76" s="344" t="s">
        <v>300</v>
      </c>
      <c r="B76" s="345"/>
      <c r="C76" s="345"/>
      <c r="D76" s="345"/>
      <c r="E76" s="345"/>
      <c r="F76" s="346"/>
    </row>
    <row r="77" spans="1:6" ht="25.5">
      <c r="A77" s="318" t="s">
        <v>61</v>
      </c>
      <c r="B77" s="205" t="s">
        <v>94</v>
      </c>
      <c r="C77" s="206" t="s">
        <v>59</v>
      </c>
      <c r="D77" s="236">
        <f>D79+D80</f>
        <v>1617913</v>
      </c>
      <c r="E77" s="294">
        <v>1603282</v>
      </c>
      <c r="F77" s="237">
        <f>E77/D77</f>
        <v>0.9909568685089989</v>
      </c>
    </row>
    <row r="78" spans="1:6" ht="12.75">
      <c r="A78" s="306"/>
      <c r="B78" s="342" t="s">
        <v>86</v>
      </c>
      <c r="C78" s="342"/>
      <c r="D78" s="342"/>
      <c r="E78" s="342"/>
      <c r="F78" s="343"/>
    </row>
    <row r="79" spans="1:6" ht="12.75">
      <c r="A79" s="306"/>
      <c r="B79" s="195" t="s">
        <v>6</v>
      </c>
      <c r="C79" s="169" t="s">
        <v>59</v>
      </c>
      <c r="D79" s="169"/>
      <c r="E79" s="157"/>
      <c r="F79" s="176"/>
    </row>
    <row r="80" spans="1:6" ht="12.75">
      <c r="A80" s="306"/>
      <c r="B80" s="195" t="s">
        <v>7</v>
      </c>
      <c r="C80" s="169" t="s">
        <v>59</v>
      </c>
      <c r="D80" s="233">
        <v>1617913</v>
      </c>
      <c r="E80" s="295">
        <v>1603282</v>
      </c>
      <c r="F80" s="182">
        <f>E80/D80</f>
        <v>0.9909568685089989</v>
      </c>
    </row>
    <row r="81" spans="1:6" ht="27" customHeight="1">
      <c r="A81" s="306" t="s">
        <v>62</v>
      </c>
      <c r="B81" s="196" t="s">
        <v>8</v>
      </c>
      <c r="C81" s="196"/>
      <c r="D81" s="235"/>
      <c r="E81" s="169"/>
      <c r="F81" s="176"/>
    </row>
    <row r="82" spans="1:6" ht="12" customHeight="1">
      <c r="A82" s="306"/>
      <c r="B82" s="165" t="s">
        <v>9</v>
      </c>
      <c r="C82" s="155" t="s">
        <v>87</v>
      </c>
      <c r="D82" s="155"/>
      <c r="E82" s="157"/>
      <c r="F82" s="176"/>
    </row>
    <row r="83" spans="1:6" ht="12.75">
      <c r="A83" s="306"/>
      <c r="B83" s="165" t="s">
        <v>10</v>
      </c>
      <c r="C83" s="155" t="s">
        <v>87</v>
      </c>
      <c r="D83" s="155"/>
      <c r="E83" s="157"/>
      <c r="F83" s="176"/>
    </row>
    <row r="84" spans="1:6" ht="12" customHeight="1">
      <c r="A84" s="306"/>
      <c r="B84" s="165" t="s">
        <v>14</v>
      </c>
      <c r="C84" s="155" t="s">
        <v>87</v>
      </c>
      <c r="D84" s="155"/>
      <c r="E84" s="157"/>
      <c r="F84" s="176"/>
    </row>
    <row r="85" spans="1:6" ht="11.25" customHeight="1">
      <c r="A85" s="306"/>
      <c r="B85" s="165" t="s">
        <v>13</v>
      </c>
      <c r="C85" s="155" t="s">
        <v>87</v>
      </c>
      <c r="D85" s="155"/>
      <c r="E85" s="157"/>
      <c r="F85" s="176"/>
    </row>
    <row r="86" spans="1:6" ht="10.5" customHeight="1">
      <c r="A86" s="306"/>
      <c r="B86" s="165" t="s">
        <v>11</v>
      </c>
      <c r="C86" s="155" t="s">
        <v>16</v>
      </c>
      <c r="D86" s="155"/>
      <c r="E86" s="157"/>
      <c r="F86" s="176"/>
    </row>
    <row r="87" spans="1:6" ht="15" customHeight="1" thickBot="1">
      <c r="A87" s="338"/>
      <c r="B87" s="220" t="s">
        <v>12</v>
      </c>
      <c r="C87" s="156" t="s">
        <v>15</v>
      </c>
      <c r="D87" s="204">
        <v>91.3</v>
      </c>
      <c r="E87" s="296">
        <v>89.96</v>
      </c>
      <c r="F87" s="194">
        <f>E87/D87</f>
        <v>0.9853231106243154</v>
      </c>
    </row>
    <row r="88" spans="1:6" ht="15.75" customHeight="1" thickBot="1">
      <c r="A88" s="315" t="s">
        <v>301</v>
      </c>
      <c r="B88" s="316"/>
      <c r="C88" s="316"/>
      <c r="D88" s="316"/>
      <c r="E88" s="316"/>
      <c r="F88" s="317"/>
    </row>
    <row r="89" spans="1:6" ht="12.75">
      <c r="A89" s="103" t="s">
        <v>188</v>
      </c>
      <c r="B89" s="104" t="s">
        <v>65</v>
      </c>
      <c r="C89" s="102" t="s">
        <v>18</v>
      </c>
      <c r="D89" s="102"/>
      <c r="E89" s="197"/>
      <c r="F89" s="198"/>
    </row>
    <row r="90" spans="1:6" ht="12.75">
      <c r="A90" s="82" t="s">
        <v>52</v>
      </c>
      <c r="B90" s="83" t="s">
        <v>66</v>
      </c>
      <c r="C90" s="86" t="s">
        <v>18</v>
      </c>
      <c r="D90" s="85"/>
      <c r="E90" s="157"/>
      <c r="F90" s="176"/>
    </row>
    <row r="91" spans="1:6" ht="12.75">
      <c r="A91" s="82" t="s">
        <v>64</v>
      </c>
      <c r="B91" s="83" t="s">
        <v>67</v>
      </c>
      <c r="C91" s="86" t="s">
        <v>18</v>
      </c>
      <c r="D91" s="239">
        <v>844040.5</v>
      </c>
      <c r="E91" s="251"/>
      <c r="F91" s="182">
        <f>E91/D91</f>
        <v>0</v>
      </c>
    </row>
    <row r="92" spans="1:6" ht="15.75" customHeight="1" thickBot="1">
      <c r="A92" s="339" t="s">
        <v>302</v>
      </c>
      <c r="B92" s="340"/>
      <c r="C92" s="340"/>
      <c r="D92" s="340"/>
      <c r="E92" s="340"/>
      <c r="F92" s="341"/>
    </row>
    <row r="93" spans="1:6" ht="12.75">
      <c r="A93" s="318" t="s">
        <v>53</v>
      </c>
      <c r="B93" s="231" t="s">
        <v>197</v>
      </c>
      <c r="C93" s="102" t="s">
        <v>63</v>
      </c>
      <c r="D93" s="238">
        <v>204282</v>
      </c>
      <c r="E93" s="297">
        <v>129061</v>
      </c>
      <c r="F93" s="198">
        <f>E93/D93</f>
        <v>0.6317786197511284</v>
      </c>
    </row>
    <row r="94" spans="1:6" ht="12.75">
      <c r="A94" s="306"/>
      <c r="B94" s="308" t="s">
        <v>88</v>
      </c>
      <c r="C94" s="308"/>
      <c r="D94" s="308"/>
      <c r="E94" s="308"/>
      <c r="F94" s="309"/>
    </row>
    <row r="95" spans="1:6" ht="12.75">
      <c r="A95" s="306"/>
      <c r="B95" s="106" t="s">
        <v>25</v>
      </c>
      <c r="C95" s="92" t="s">
        <v>18</v>
      </c>
      <c r="D95" s="239">
        <v>250</v>
      </c>
      <c r="E95" s="221">
        <v>0</v>
      </c>
      <c r="F95" s="186">
        <f>E95/D95</f>
        <v>0</v>
      </c>
    </row>
    <row r="96" spans="1:6" ht="12.75">
      <c r="A96" s="306"/>
      <c r="B96" s="107" t="s">
        <v>26</v>
      </c>
      <c r="C96" s="86" t="s">
        <v>18</v>
      </c>
      <c r="D96" s="208"/>
      <c r="E96" s="155"/>
      <c r="F96" s="182"/>
    </row>
    <row r="97" spans="1:6" ht="12.75">
      <c r="A97" s="306"/>
      <c r="B97" s="107" t="s">
        <v>20</v>
      </c>
      <c r="C97" s="86" t="s">
        <v>18</v>
      </c>
      <c r="D97" s="207"/>
      <c r="E97" s="155"/>
      <c r="F97" s="186"/>
    </row>
    <row r="98" spans="1:6" ht="25.5" customHeight="1">
      <c r="A98" s="306"/>
      <c r="B98" s="107" t="s">
        <v>27</v>
      </c>
      <c r="C98" s="86" t="s">
        <v>18</v>
      </c>
      <c r="D98" s="207"/>
      <c r="E98" s="295">
        <v>41471</v>
      </c>
      <c r="F98" s="193"/>
    </row>
    <row r="99" spans="1:6" ht="12.75">
      <c r="A99" s="306"/>
      <c r="B99" s="107" t="s">
        <v>19</v>
      </c>
      <c r="C99" s="86" t="s">
        <v>18</v>
      </c>
      <c r="D99" s="208"/>
      <c r="E99" s="157"/>
      <c r="F99" s="176"/>
    </row>
    <row r="100" spans="1:6" ht="37.5" customHeight="1">
      <c r="A100" s="306"/>
      <c r="B100" s="107" t="s">
        <v>28</v>
      </c>
      <c r="C100" s="86" t="s">
        <v>18</v>
      </c>
      <c r="D100" s="208"/>
      <c r="E100" s="295">
        <v>56710.1</v>
      </c>
      <c r="F100" s="193"/>
    </row>
    <row r="101" spans="1:6" ht="12.75">
      <c r="A101" s="306"/>
      <c r="B101" s="107" t="s">
        <v>29</v>
      </c>
      <c r="C101" s="86" t="s">
        <v>18</v>
      </c>
      <c r="D101" s="208"/>
      <c r="E101" s="157"/>
      <c r="F101" s="176"/>
    </row>
    <row r="102" spans="1:6" ht="12.75">
      <c r="A102" s="306"/>
      <c r="B102" s="80" t="s">
        <v>24</v>
      </c>
      <c r="C102" s="86" t="s">
        <v>18</v>
      </c>
      <c r="D102" s="239">
        <v>67489</v>
      </c>
      <c r="E102" s="298">
        <v>20559</v>
      </c>
      <c r="F102" s="186">
        <f>E102/D102</f>
        <v>0.3046274207648654</v>
      </c>
    </row>
    <row r="103" spans="1:6" ht="12.75">
      <c r="A103" s="306"/>
      <c r="B103" s="80" t="s">
        <v>30</v>
      </c>
      <c r="C103" s="86" t="s">
        <v>18</v>
      </c>
      <c r="D103" s="240"/>
      <c r="E103" s="157"/>
      <c r="F103" s="176"/>
    </row>
    <row r="104" spans="1:6" ht="25.5">
      <c r="A104" s="306"/>
      <c r="B104" s="80" t="s">
        <v>31</v>
      </c>
      <c r="C104" s="86" t="s">
        <v>18</v>
      </c>
      <c r="D104" s="240"/>
      <c r="E104" s="157">
        <v>990</v>
      </c>
      <c r="F104" s="176"/>
    </row>
    <row r="105" spans="1:6" ht="25.5">
      <c r="A105" s="306"/>
      <c r="B105" s="80" t="s">
        <v>32</v>
      </c>
      <c r="C105" s="86" t="s">
        <v>18</v>
      </c>
      <c r="D105" s="240"/>
      <c r="E105" s="157"/>
      <c r="F105" s="176"/>
    </row>
    <row r="106" spans="1:6" ht="24" customHeight="1">
      <c r="A106" s="306" t="s">
        <v>54</v>
      </c>
      <c r="B106" s="175" t="s">
        <v>204</v>
      </c>
      <c r="C106" s="169" t="s">
        <v>18</v>
      </c>
      <c r="D106" s="239">
        <v>204282</v>
      </c>
      <c r="E106" s="298">
        <v>129061</v>
      </c>
      <c r="F106" s="182">
        <f>E106/D106</f>
        <v>0.6317786197511284</v>
      </c>
    </row>
    <row r="107" spans="1:6" ht="12.75">
      <c r="A107" s="306"/>
      <c r="B107" s="319" t="s">
        <v>85</v>
      </c>
      <c r="C107" s="319"/>
      <c r="D107" s="319"/>
      <c r="E107" s="319"/>
      <c r="F107" s="320"/>
    </row>
    <row r="108" spans="1:6" ht="12.75">
      <c r="A108" s="306"/>
      <c r="B108" s="175" t="s">
        <v>156</v>
      </c>
      <c r="C108" s="169" t="s">
        <v>18</v>
      </c>
      <c r="D108" s="239">
        <v>54686</v>
      </c>
      <c r="E108" s="157">
        <v>2999</v>
      </c>
      <c r="F108" s="182">
        <f>E108/D108</f>
        <v>0.054840361335625205</v>
      </c>
    </row>
    <row r="109" spans="1:10" ht="12" customHeight="1">
      <c r="A109" s="306"/>
      <c r="B109" s="175" t="s">
        <v>157</v>
      </c>
      <c r="C109" s="169" t="s">
        <v>18</v>
      </c>
      <c r="D109" s="239">
        <v>11341</v>
      </c>
      <c r="E109" s="157">
        <v>16087</v>
      </c>
      <c r="F109" s="182">
        <f>E109/D109</f>
        <v>1.4184816153778326</v>
      </c>
      <c r="J109" s="39"/>
    </row>
    <row r="110" spans="1:6" ht="12" customHeight="1">
      <c r="A110" s="306"/>
      <c r="B110" s="175" t="s">
        <v>158</v>
      </c>
      <c r="C110" s="169" t="s">
        <v>18</v>
      </c>
      <c r="D110" s="239">
        <v>6575</v>
      </c>
      <c r="E110" s="157">
        <v>5941</v>
      </c>
      <c r="F110" s="182">
        <f>E110/D110</f>
        <v>0.903574144486692</v>
      </c>
    </row>
    <row r="111" spans="1:6" ht="11.25" customHeight="1">
      <c r="A111" s="306"/>
      <c r="B111" s="175" t="s">
        <v>202</v>
      </c>
      <c r="C111" s="169" t="s">
        <v>18</v>
      </c>
      <c r="D111" s="239">
        <v>51680</v>
      </c>
      <c r="E111" s="157">
        <v>47430</v>
      </c>
      <c r="F111" s="182">
        <f>E111/D111</f>
        <v>0.9177631578947368</v>
      </c>
    </row>
    <row r="112" spans="1:6" ht="12" customHeight="1">
      <c r="A112" s="306"/>
      <c r="B112" s="175" t="s">
        <v>159</v>
      </c>
      <c r="C112" s="169" t="s">
        <v>18</v>
      </c>
      <c r="D112" s="239">
        <v>152602</v>
      </c>
      <c r="E112" s="157">
        <v>56604</v>
      </c>
      <c r="F112" s="182">
        <f>E112/D112</f>
        <v>0.3709256759413376</v>
      </c>
    </row>
    <row r="113" spans="1:6" ht="12" customHeight="1">
      <c r="A113" s="230" t="s">
        <v>68</v>
      </c>
      <c r="B113" s="175" t="s">
        <v>155</v>
      </c>
      <c r="C113" s="169" t="s">
        <v>18</v>
      </c>
      <c r="D113" s="239"/>
      <c r="E113" s="157"/>
      <c r="F113" s="182"/>
    </row>
    <row r="114" spans="1:6" ht="15.75">
      <c r="A114" s="230" t="s">
        <v>153</v>
      </c>
      <c r="B114" s="165" t="s">
        <v>39</v>
      </c>
      <c r="C114" s="155" t="s">
        <v>303</v>
      </c>
      <c r="D114" s="241"/>
      <c r="E114" s="157"/>
      <c r="F114" s="182"/>
    </row>
    <row r="115" spans="1:6" ht="13.5" customHeight="1" thickBot="1">
      <c r="A115" s="105" t="s">
        <v>198</v>
      </c>
      <c r="B115" s="243" t="s">
        <v>40</v>
      </c>
      <c r="C115" s="244" t="s">
        <v>201</v>
      </c>
      <c r="D115" s="242">
        <v>19</v>
      </c>
      <c r="E115" s="299">
        <v>19</v>
      </c>
      <c r="F115" s="245">
        <f>E115/D115</f>
        <v>1</v>
      </c>
    </row>
    <row r="116" spans="1:6" ht="15.75" customHeight="1" thickBot="1">
      <c r="A116" s="330" t="s">
        <v>304</v>
      </c>
      <c r="B116" s="331"/>
      <c r="C116" s="331"/>
      <c r="D116" s="331"/>
      <c r="E116" s="331"/>
      <c r="F116" s="332"/>
    </row>
    <row r="117" spans="1:6" ht="32.25" customHeight="1">
      <c r="A117" s="333" t="s">
        <v>226</v>
      </c>
      <c r="B117" s="138" t="s">
        <v>215</v>
      </c>
      <c r="C117" s="136" t="s">
        <v>18</v>
      </c>
      <c r="D117" s="246">
        <v>389249</v>
      </c>
      <c r="E117" s="300">
        <v>323848</v>
      </c>
      <c r="F117" s="182">
        <f>E117/D117</f>
        <v>0.8319815850522416</v>
      </c>
    </row>
    <row r="118" spans="1:6" ht="12.75">
      <c r="A118" s="328"/>
      <c r="B118" s="335" t="s">
        <v>199</v>
      </c>
      <c r="C118" s="336"/>
      <c r="D118" s="336"/>
      <c r="E118" s="336"/>
      <c r="F118" s="337"/>
    </row>
    <row r="119" spans="1:6" ht="12.75">
      <c r="A119" s="328"/>
      <c r="B119" s="68" t="s">
        <v>20</v>
      </c>
      <c r="C119" s="130" t="s">
        <v>18</v>
      </c>
      <c r="D119" s="130" t="s">
        <v>250</v>
      </c>
      <c r="E119" s="169"/>
      <c r="F119" s="176"/>
    </row>
    <row r="120" spans="1:6" ht="12.75">
      <c r="A120" s="328"/>
      <c r="B120" s="68" t="s">
        <v>21</v>
      </c>
      <c r="C120" s="130" t="s">
        <v>18</v>
      </c>
      <c r="D120" s="130" t="s">
        <v>250</v>
      </c>
      <c r="E120" s="169"/>
      <c r="F120" s="176"/>
    </row>
    <row r="121" spans="1:6" ht="12.75">
      <c r="A121" s="334"/>
      <c r="B121" s="68" t="s">
        <v>19</v>
      </c>
      <c r="C121" s="130" t="s">
        <v>18</v>
      </c>
      <c r="D121" s="130" t="s">
        <v>250</v>
      </c>
      <c r="E121" s="169"/>
      <c r="F121" s="176"/>
    </row>
    <row r="122" spans="1:6" ht="12.75">
      <c r="A122" s="327" t="s">
        <v>227</v>
      </c>
      <c r="B122" s="324" t="s">
        <v>79</v>
      </c>
      <c r="C122" s="325"/>
      <c r="D122" s="325"/>
      <c r="E122" s="325"/>
      <c r="F122" s="326"/>
    </row>
    <row r="123" spans="1:6" ht="12.75">
      <c r="A123" s="328"/>
      <c r="B123" s="68" t="s">
        <v>217</v>
      </c>
      <c r="C123" s="130" t="s">
        <v>80</v>
      </c>
      <c r="D123" s="130"/>
      <c r="E123" s="155"/>
      <c r="F123" s="188"/>
    </row>
    <row r="124" spans="1:6" ht="12.75">
      <c r="A124" s="328"/>
      <c r="B124" s="68" t="s">
        <v>216</v>
      </c>
      <c r="C124" s="130" t="s">
        <v>80</v>
      </c>
      <c r="D124" s="130"/>
      <c r="E124" s="155"/>
      <c r="F124" s="182"/>
    </row>
    <row r="125" spans="1:6" ht="12.75" customHeight="1" thickBot="1">
      <c r="A125" s="329"/>
      <c r="B125" s="139" t="s">
        <v>239</v>
      </c>
      <c r="C125" s="140" t="s">
        <v>80</v>
      </c>
      <c r="D125" s="137"/>
      <c r="E125" s="156"/>
      <c r="F125" s="194"/>
    </row>
    <row r="126" spans="1:6" ht="16.5" thickBot="1">
      <c r="A126" s="315" t="s">
        <v>297</v>
      </c>
      <c r="B126" s="316"/>
      <c r="C126" s="316"/>
      <c r="D126" s="316"/>
      <c r="E126" s="316"/>
      <c r="F126" s="317"/>
    </row>
    <row r="127" spans="1:6" ht="15" customHeight="1">
      <c r="A127" s="318" t="s">
        <v>69</v>
      </c>
      <c r="B127" s="170" t="s">
        <v>224</v>
      </c>
      <c r="C127" s="171" t="s">
        <v>18</v>
      </c>
      <c r="D127" s="167">
        <f>D129+D136+D142</f>
        <v>58124.1</v>
      </c>
      <c r="E127" s="222">
        <f>E129+E136+E142+54.29</f>
        <v>51761.38517</v>
      </c>
      <c r="F127" s="172">
        <f>E127/D127</f>
        <v>0.8905322434239843</v>
      </c>
    </row>
    <row r="128" spans="1:6" ht="12.75">
      <c r="A128" s="306"/>
      <c r="B128" s="319" t="s">
        <v>85</v>
      </c>
      <c r="C128" s="319"/>
      <c r="D128" s="319"/>
      <c r="E128" s="319"/>
      <c r="F128" s="320"/>
    </row>
    <row r="129" spans="1:6" ht="12.75">
      <c r="A129" s="306"/>
      <c r="B129" s="173" t="s">
        <v>208</v>
      </c>
      <c r="C129" s="169" t="s">
        <v>18</v>
      </c>
      <c r="D129" s="254">
        <v>20930.45</v>
      </c>
      <c r="E129" s="166">
        <f>SUM(E131:E135)</f>
        <v>19760.131569999998</v>
      </c>
      <c r="F129" s="174">
        <f aca="true" t="shared" si="1" ref="F129:F154">E129/D129</f>
        <v>0.9440853670131314</v>
      </c>
    </row>
    <row r="130" spans="1:6" ht="12.75">
      <c r="A130" s="306"/>
      <c r="B130" s="175" t="s">
        <v>85</v>
      </c>
      <c r="C130" s="169"/>
      <c r="D130" s="255"/>
      <c r="E130" s="157"/>
      <c r="F130" s="176"/>
    </row>
    <row r="131" spans="1:6" ht="12.75">
      <c r="A131" s="306"/>
      <c r="B131" s="175" t="s">
        <v>223</v>
      </c>
      <c r="C131" s="169" t="s">
        <v>18</v>
      </c>
      <c r="D131" s="255">
        <v>14873.15</v>
      </c>
      <c r="E131" s="223">
        <v>12634.12551</v>
      </c>
      <c r="F131" s="176">
        <f t="shared" si="1"/>
        <v>0.8494586224169056</v>
      </c>
    </row>
    <row r="132" spans="1:6" ht="24" customHeight="1">
      <c r="A132" s="306"/>
      <c r="B132" s="175" t="s">
        <v>253</v>
      </c>
      <c r="C132" s="169" t="s">
        <v>18</v>
      </c>
      <c r="D132" s="255">
        <v>996.63</v>
      </c>
      <c r="E132" s="224">
        <v>1086.10428</v>
      </c>
      <c r="F132" s="176">
        <f t="shared" si="1"/>
        <v>1.0897768279100568</v>
      </c>
    </row>
    <row r="133" spans="1:6" ht="12.75">
      <c r="A133" s="306"/>
      <c r="B133" s="175" t="s">
        <v>22</v>
      </c>
      <c r="C133" s="169" t="s">
        <v>18</v>
      </c>
      <c r="D133" s="255">
        <v>5048.75</v>
      </c>
      <c r="E133" s="223">
        <v>6039.90178</v>
      </c>
      <c r="F133" s="176">
        <f t="shared" si="1"/>
        <v>1.1963162723446399</v>
      </c>
    </row>
    <row r="134" spans="1:6" ht="11.25" customHeight="1">
      <c r="A134" s="306"/>
      <c r="B134" s="175" t="s">
        <v>209</v>
      </c>
      <c r="C134" s="169" t="s">
        <v>18</v>
      </c>
      <c r="D134" s="255"/>
      <c r="E134" s="157"/>
      <c r="F134" s="176"/>
    </row>
    <row r="135" spans="1:6" ht="27" customHeight="1">
      <c r="A135" s="306"/>
      <c r="B135" s="175" t="s">
        <v>225</v>
      </c>
      <c r="C135" s="169" t="s">
        <v>18</v>
      </c>
      <c r="D135" s="255"/>
      <c r="E135" s="157"/>
      <c r="F135" s="176"/>
    </row>
    <row r="136" spans="1:6" ht="15" customHeight="1">
      <c r="A136" s="306"/>
      <c r="B136" s="173" t="s">
        <v>210</v>
      </c>
      <c r="C136" s="169" t="s">
        <v>18</v>
      </c>
      <c r="D136" s="254">
        <v>4102.45</v>
      </c>
      <c r="E136" s="168">
        <f>SUM(E137:E141)</f>
        <v>2980.1749800000002</v>
      </c>
      <c r="F136" s="174">
        <f t="shared" si="1"/>
        <v>0.7264378554278542</v>
      </c>
    </row>
    <row r="137" spans="1:6" ht="27" customHeight="1">
      <c r="A137" s="306"/>
      <c r="B137" s="175" t="s">
        <v>206</v>
      </c>
      <c r="C137" s="169" t="s">
        <v>18</v>
      </c>
      <c r="D137" s="255">
        <v>973.52</v>
      </c>
      <c r="E137" s="256">
        <v>1443.1094</v>
      </c>
      <c r="F137" s="176">
        <f t="shared" si="1"/>
        <v>1.4823623551647631</v>
      </c>
    </row>
    <row r="138" spans="1:6" ht="27" customHeight="1">
      <c r="A138" s="306"/>
      <c r="B138" s="177" t="s">
        <v>89</v>
      </c>
      <c r="C138" s="169" t="s">
        <v>18</v>
      </c>
      <c r="D138" s="255">
        <v>32.15</v>
      </c>
      <c r="E138" s="256">
        <v>526.07121</v>
      </c>
      <c r="F138" s="176">
        <v>0</v>
      </c>
    </row>
    <row r="139" spans="1:6" ht="27" customHeight="1">
      <c r="A139" s="306"/>
      <c r="B139" s="178" t="s">
        <v>70</v>
      </c>
      <c r="C139" s="169" t="s">
        <v>18</v>
      </c>
      <c r="D139" s="255">
        <v>2997.48</v>
      </c>
      <c r="E139" s="256">
        <v>909.67336</v>
      </c>
      <c r="F139" s="176">
        <f t="shared" si="1"/>
        <v>0.30347937600918107</v>
      </c>
    </row>
    <row r="140" spans="1:6" ht="15.75" customHeight="1">
      <c r="A140" s="306"/>
      <c r="B140" s="165" t="s">
        <v>212</v>
      </c>
      <c r="C140" s="169" t="s">
        <v>18</v>
      </c>
      <c r="D140" s="255">
        <v>0</v>
      </c>
      <c r="E140" s="256">
        <v>26.67261</v>
      </c>
      <c r="F140" s="176">
        <v>0</v>
      </c>
    </row>
    <row r="141" spans="1:6" ht="12.75">
      <c r="A141" s="306"/>
      <c r="B141" s="177" t="s">
        <v>71</v>
      </c>
      <c r="C141" s="169" t="s">
        <v>18</v>
      </c>
      <c r="D141" s="255">
        <v>99.3</v>
      </c>
      <c r="E141" s="256">
        <v>74.6484</v>
      </c>
      <c r="F141" s="176">
        <f t="shared" si="1"/>
        <v>0.7517462235649547</v>
      </c>
    </row>
    <row r="142" spans="1:6" ht="28.5" customHeight="1">
      <c r="A142" s="306"/>
      <c r="B142" s="177" t="s">
        <v>214</v>
      </c>
      <c r="C142" s="169" t="s">
        <v>18</v>
      </c>
      <c r="D142" s="254">
        <v>33091.2</v>
      </c>
      <c r="E142" s="225">
        <v>28966.78862</v>
      </c>
      <c r="F142" s="179">
        <f>E142/D142</f>
        <v>0.8753622902765691</v>
      </c>
    </row>
    <row r="143" spans="1:6" ht="16.5" customHeight="1">
      <c r="A143" s="306" t="s">
        <v>78</v>
      </c>
      <c r="B143" s="180" t="s">
        <v>95</v>
      </c>
      <c r="C143" s="169" t="s">
        <v>18</v>
      </c>
      <c r="D143" s="247">
        <v>53976.28</v>
      </c>
      <c r="E143" s="225">
        <f>SUM(E144:E157)</f>
        <v>63812.691159999995</v>
      </c>
      <c r="F143" s="174">
        <f>E143/D143</f>
        <v>1.1822358109895679</v>
      </c>
    </row>
    <row r="144" spans="1:6" ht="15" customHeight="1">
      <c r="A144" s="306"/>
      <c r="B144" s="175" t="s">
        <v>23</v>
      </c>
      <c r="C144" s="169" t="s">
        <v>18</v>
      </c>
      <c r="D144" s="233">
        <v>12082.75</v>
      </c>
      <c r="E144" s="256">
        <v>13737.60956</v>
      </c>
      <c r="F144" s="176">
        <f t="shared" si="1"/>
        <v>1.1369605065072108</v>
      </c>
    </row>
    <row r="145" spans="1:6" ht="14.25" customHeight="1">
      <c r="A145" s="306"/>
      <c r="B145" s="181" t="s">
        <v>168</v>
      </c>
      <c r="C145" s="169" t="s">
        <v>18</v>
      </c>
      <c r="D145" s="233">
        <v>233.7</v>
      </c>
      <c r="E145" s="256">
        <v>254.4</v>
      </c>
      <c r="F145" s="176">
        <f t="shared" si="1"/>
        <v>1.0885750962772787</v>
      </c>
    </row>
    <row r="146" spans="1:6" ht="25.5" customHeight="1">
      <c r="A146" s="306"/>
      <c r="B146" s="177" t="s">
        <v>169</v>
      </c>
      <c r="C146" s="169" t="s">
        <v>18</v>
      </c>
      <c r="D146" s="233">
        <v>57.49</v>
      </c>
      <c r="E146" s="256">
        <v>45.68</v>
      </c>
      <c r="F146" s="182">
        <f t="shared" si="1"/>
        <v>0.7945729692120368</v>
      </c>
    </row>
    <row r="147" spans="1:6" ht="12" customHeight="1">
      <c r="A147" s="306"/>
      <c r="B147" s="181" t="s">
        <v>170</v>
      </c>
      <c r="C147" s="169" t="s">
        <v>18</v>
      </c>
      <c r="D147" s="233">
        <v>8567.85</v>
      </c>
      <c r="E147" s="256">
        <v>7952.38012</v>
      </c>
      <c r="F147" s="176">
        <f t="shared" si="1"/>
        <v>0.9281651896333385</v>
      </c>
    </row>
    <row r="148" spans="1:6" ht="12" customHeight="1">
      <c r="A148" s="306"/>
      <c r="B148" s="181" t="s">
        <v>171</v>
      </c>
      <c r="C148" s="169" t="s">
        <v>18</v>
      </c>
      <c r="D148" s="233">
        <v>12264.49</v>
      </c>
      <c r="E148" s="256">
        <v>13912.71636</v>
      </c>
      <c r="F148" s="176">
        <f t="shared" si="1"/>
        <v>1.1343901262914315</v>
      </c>
    </row>
    <row r="149" spans="1:6" ht="12.75">
      <c r="A149" s="306"/>
      <c r="B149" s="181" t="s">
        <v>207</v>
      </c>
      <c r="C149" s="169" t="s">
        <v>18</v>
      </c>
      <c r="D149" s="233"/>
      <c r="E149" s="256"/>
      <c r="F149" s="176"/>
    </row>
    <row r="150" spans="1:6" ht="13.5" customHeight="1">
      <c r="A150" s="306"/>
      <c r="B150" s="181" t="s">
        <v>172</v>
      </c>
      <c r="C150" s="169" t="s">
        <v>18</v>
      </c>
      <c r="D150" s="233">
        <v>450.08</v>
      </c>
      <c r="E150" s="256">
        <v>471.92589</v>
      </c>
      <c r="F150" s="176">
        <f t="shared" si="1"/>
        <v>1.0485377932811943</v>
      </c>
    </row>
    <row r="151" spans="1:6" ht="12.75" customHeight="1">
      <c r="A151" s="306"/>
      <c r="B151" s="183" t="s">
        <v>240</v>
      </c>
      <c r="C151" s="169" t="s">
        <v>18</v>
      </c>
      <c r="D151" s="233">
        <v>17764.92</v>
      </c>
      <c r="E151" s="256">
        <v>20987.5061</v>
      </c>
      <c r="F151" s="176">
        <f t="shared" si="1"/>
        <v>1.1814016668805714</v>
      </c>
    </row>
    <row r="152" spans="1:6" ht="12.75" customHeight="1">
      <c r="A152" s="306"/>
      <c r="B152" s="177" t="s">
        <v>241</v>
      </c>
      <c r="C152" s="169" t="s">
        <v>18</v>
      </c>
      <c r="D152" s="233"/>
      <c r="E152" s="256"/>
      <c r="F152" s="176"/>
    </row>
    <row r="153" spans="1:6" ht="12.75" customHeight="1">
      <c r="A153" s="306"/>
      <c r="B153" s="177" t="s">
        <v>173</v>
      </c>
      <c r="C153" s="169" t="s">
        <v>18</v>
      </c>
      <c r="D153" s="233">
        <v>1081.87</v>
      </c>
      <c r="E153" s="256">
        <v>1225.1509</v>
      </c>
      <c r="F153" s="176">
        <f t="shared" si="1"/>
        <v>1.132438185733961</v>
      </c>
    </row>
    <row r="154" spans="1:6" ht="12.75" customHeight="1">
      <c r="A154" s="306"/>
      <c r="B154" s="177" t="s">
        <v>242</v>
      </c>
      <c r="C154" s="169" t="s">
        <v>18</v>
      </c>
      <c r="D154" s="233">
        <v>1473.13</v>
      </c>
      <c r="E154" s="256">
        <v>5225.32223</v>
      </c>
      <c r="F154" s="176">
        <f t="shared" si="1"/>
        <v>3.547088328932273</v>
      </c>
    </row>
    <row r="155" spans="1:6" ht="13.5" customHeight="1">
      <c r="A155" s="306"/>
      <c r="B155" s="177" t="s">
        <v>246</v>
      </c>
      <c r="C155" s="169" t="s">
        <v>18</v>
      </c>
      <c r="D155" s="233"/>
      <c r="E155" s="165"/>
      <c r="F155" s="184"/>
    </row>
    <row r="156" spans="1:6" ht="13.5" customHeight="1">
      <c r="A156" s="306"/>
      <c r="B156" s="177" t="s">
        <v>243</v>
      </c>
      <c r="C156" s="169" t="s">
        <v>18</v>
      </c>
      <c r="D156" s="233"/>
      <c r="E156" s="165"/>
      <c r="F156" s="184"/>
    </row>
    <row r="157" spans="1:6" ht="26.25" customHeight="1">
      <c r="A157" s="306"/>
      <c r="B157" s="178" t="s">
        <v>244</v>
      </c>
      <c r="C157" s="169" t="s">
        <v>18</v>
      </c>
      <c r="D157" s="233"/>
      <c r="E157" s="169"/>
      <c r="F157" s="176"/>
    </row>
    <row r="158" spans="1:6" ht="27.75" customHeight="1">
      <c r="A158" s="108" t="s">
        <v>228</v>
      </c>
      <c r="B158" s="84" t="s">
        <v>97</v>
      </c>
      <c r="C158" s="86" t="s">
        <v>200</v>
      </c>
      <c r="D158" s="233">
        <v>8510.1</v>
      </c>
      <c r="E158" s="226">
        <f>E127/E9*1000</f>
        <v>7717.516798866856</v>
      </c>
      <c r="F158" s="193">
        <f>E158/D158</f>
        <v>0.9068655831149876</v>
      </c>
    </row>
    <row r="159" spans="1:6" ht="27.75" customHeight="1" thickBot="1">
      <c r="A159" s="110" t="s">
        <v>229</v>
      </c>
      <c r="B159" s="109" t="s">
        <v>96</v>
      </c>
      <c r="C159" s="88" t="s">
        <v>200</v>
      </c>
      <c r="D159" s="234">
        <v>7902.8</v>
      </c>
      <c r="E159" s="227">
        <f>E143/E9*1000</f>
        <v>9514.341905471894</v>
      </c>
      <c r="F159" s="194">
        <f>E159/D159</f>
        <v>1.203920370687844</v>
      </c>
    </row>
    <row r="160" spans="1:6" ht="31.5" customHeight="1" thickBot="1">
      <c r="A160" s="321" t="s">
        <v>251</v>
      </c>
      <c r="B160" s="322"/>
      <c r="C160" s="322"/>
      <c r="D160" s="322"/>
      <c r="E160" s="322"/>
      <c r="F160" s="323"/>
    </row>
    <row r="161" spans="1:6" ht="39" customHeight="1" thickBot="1">
      <c r="A161" s="111" t="s">
        <v>72</v>
      </c>
      <c r="B161" s="112" t="s">
        <v>254</v>
      </c>
      <c r="C161" s="113" t="s">
        <v>34</v>
      </c>
      <c r="D161" s="209">
        <v>15.7</v>
      </c>
      <c r="E161" s="257">
        <v>17.354</v>
      </c>
      <c r="F161" s="193">
        <f>E161/D161</f>
        <v>1.1053503184713376</v>
      </c>
    </row>
    <row r="162" spans="1:6" ht="21" customHeight="1" thickBot="1">
      <c r="A162" s="310" t="s">
        <v>205</v>
      </c>
      <c r="B162" s="311"/>
      <c r="C162" s="311"/>
      <c r="D162" s="311"/>
      <c r="E162" s="311"/>
      <c r="F162" s="312"/>
    </row>
    <row r="163" spans="1:6" ht="25.5">
      <c r="A163" s="114" t="s">
        <v>73</v>
      </c>
      <c r="B163" s="115" t="s">
        <v>218</v>
      </c>
      <c r="C163" s="93" t="s">
        <v>35</v>
      </c>
      <c r="D163" s="253" t="s">
        <v>286</v>
      </c>
      <c r="E163" s="228" t="s">
        <v>286</v>
      </c>
      <c r="F163" s="193">
        <f>E163/D163</f>
        <v>1</v>
      </c>
    </row>
    <row r="164" spans="1:6" ht="15.75" customHeight="1">
      <c r="A164" s="116"/>
      <c r="B164" s="117" t="s">
        <v>219</v>
      </c>
      <c r="C164" s="81" t="s">
        <v>35</v>
      </c>
      <c r="D164" s="253" t="s">
        <v>252</v>
      </c>
      <c r="E164" s="229" t="s">
        <v>252</v>
      </c>
      <c r="F164" s="176"/>
    </row>
    <row r="165" spans="1:6" ht="15" customHeight="1">
      <c r="A165" s="118" t="s">
        <v>230</v>
      </c>
      <c r="B165" s="117" t="s">
        <v>36</v>
      </c>
      <c r="C165" s="81" t="s">
        <v>37</v>
      </c>
      <c r="D165" s="253" t="s">
        <v>378</v>
      </c>
      <c r="E165" s="157">
        <v>2</v>
      </c>
      <c r="F165" s="176">
        <f>E165/D165</f>
        <v>1</v>
      </c>
    </row>
    <row r="166" spans="1:6" ht="16.5" customHeight="1">
      <c r="A166" s="118" t="s">
        <v>231</v>
      </c>
      <c r="B166" s="117" t="s">
        <v>38</v>
      </c>
      <c r="C166" s="81" t="s">
        <v>33</v>
      </c>
      <c r="D166" s="253" t="s">
        <v>379</v>
      </c>
      <c r="E166" s="157">
        <v>0.03</v>
      </c>
      <c r="F166" s="176">
        <f>E166/D166</f>
        <v>1</v>
      </c>
    </row>
    <row r="167" spans="1:6" ht="25.5">
      <c r="A167" s="119" t="s">
        <v>232</v>
      </c>
      <c r="B167" s="120" t="s">
        <v>98</v>
      </c>
      <c r="C167" s="81" t="s">
        <v>33</v>
      </c>
      <c r="D167" s="210" t="s">
        <v>390</v>
      </c>
      <c r="E167" s="155">
        <v>21.8</v>
      </c>
      <c r="F167" s="182">
        <f>E167/D167</f>
        <v>0.960352422907489</v>
      </c>
    </row>
    <row r="168" spans="1:6" ht="26.25" customHeight="1">
      <c r="A168" s="119" t="s">
        <v>233</v>
      </c>
      <c r="B168" s="120" t="s">
        <v>99</v>
      </c>
      <c r="C168" s="81" t="s">
        <v>33</v>
      </c>
      <c r="D168" s="210" t="s">
        <v>391</v>
      </c>
      <c r="E168" s="155">
        <v>96.2</v>
      </c>
      <c r="F168" s="182">
        <f>E168/D168</f>
        <v>1.0136986301369864</v>
      </c>
    </row>
    <row r="169" spans="1:6" ht="39.75" customHeight="1">
      <c r="A169" s="313" t="s">
        <v>234</v>
      </c>
      <c r="B169" s="121" t="s">
        <v>220</v>
      </c>
      <c r="C169" s="81" t="s">
        <v>33</v>
      </c>
      <c r="D169" s="210" t="s">
        <v>392</v>
      </c>
      <c r="E169" s="155">
        <v>76.1</v>
      </c>
      <c r="F169" s="182">
        <f>E169/D169</f>
        <v>1.0079470198675495</v>
      </c>
    </row>
    <row r="170" spans="1:6" ht="16.5" customHeight="1">
      <c r="A170" s="314"/>
      <c r="B170" s="307" t="s">
        <v>85</v>
      </c>
      <c r="C170" s="308"/>
      <c r="D170" s="308"/>
      <c r="E170" s="308"/>
      <c r="F170" s="309"/>
    </row>
    <row r="171" spans="1:6" ht="13.5" customHeight="1">
      <c r="A171" s="314"/>
      <c r="B171" s="121" t="s">
        <v>41</v>
      </c>
      <c r="C171" s="81" t="s">
        <v>33</v>
      </c>
      <c r="D171" s="203">
        <v>100</v>
      </c>
      <c r="E171" s="157">
        <v>100</v>
      </c>
      <c r="F171" s="176">
        <f>E171/D171</f>
        <v>1</v>
      </c>
    </row>
    <row r="172" spans="1:6" ht="12.75" customHeight="1">
      <c r="A172" s="314"/>
      <c r="B172" s="121" t="s">
        <v>42</v>
      </c>
      <c r="C172" s="81" t="s">
        <v>33</v>
      </c>
      <c r="D172" s="203">
        <v>90.8</v>
      </c>
      <c r="E172" s="157">
        <v>89.7</v>
      </c>
      <c r="F172" s="176">
        <f>E172/D172</f>
        <v>0.9878854625550662</v>
      </c>
    </row>
    <row r="173" spans="1:6" ht="12" customHeight="1">
      <c r="A173" s="314"/>
      <c r="B173" s="121" t="s">
        <v>43</v>
      </c>
      <c r="C173" s="81" t="s">
        <v>33</v>
      </c>
      <c r="D173" s="203">
        <v>61.3</v>
      </c>
      <c r="E173" s="157">
        <v>62.4</v>
      </c>
      <c r="F173" s="176">
        <f>E173/D173</f>
        <v>1.0179445350734095</v>
      </c>
    </row>
    <row r="174" spans="1:6" ht="11.25" customHeight="1">
      <c r="A174" s="314"/>
      <c r="B174" s="121" t="s">
        <v>44</v>
      </c>
      <c r="C174" s="81" t="s">
        <v>45</v>
      </c>
      <c r="D174" s="203">
        <v>57.1</v>
      </c>
      <c r="E174" s="157">
        <v>54.1</v>
      </c>
      <c r="F174" s="176">
        <f>E174/D174</f>
        <v>0.9474605954465849</v>
      </c>
    </row>
    <row r="175" spans="1:6" ht="15" customHeight="1">
      <c r="A175" s="118" t="s">
        <v>235</v>
      </c>
      <c r="B175" s="115" t="s">
        <v>100</v>
      </c>
      <c r="C175" s="93" t="s">
        <v>3</v>
      </c>
      <c r="D175" s="203" t="s">
        <v>393</v>
      </c>
      <c r="E175" s="228" t="s">
        <v>394</v>
      </c>
      <c r="F175" s="193" t="s">
        <v>395</v>
      </c>
    </row>
    <row r="176" spans="1:6" ht="27.75" customHeight="1">
      <c r="A176" s="118" t="s">
        <v>236</v>
      </c>
      <c r="B176" s="121" t="s">
        <v>101</v>
      </c>
      <c r="C176" s="81" t="s">
        <v>3</v>
      </c>
      <c r="D176" s="203">
        <v>955</v>
      </c>
      <c r="E176" s="155">
        <v>0</v>
      </c>
      <c r="F176" s="182">
        <f>E176/D176</f>
        <v>0</v>
      </c>
    </row>
    <row r="177" spans="1:6" ht="27.75" customHeight="1">
      <c r="A177" s="118" t="s">
        <v>237</v>
      </c>
      <c r="B177" s="121" t="s">
        <v>102</v>
      </c>
      <c r="C177" s="81" t="s">
        <v>34</v>
      </c>
      <c r="D177" s="203">
        <v>1.58</v>
      </c>
      <c r="E177" s="155">
        <v>0.92</v>
      </c>
      <c r="F177" s="182">
        <f>E177/D177</f>
        <v>0.5822784810126582</v>
      </c>
    </row>
    <row r="178" spans="1:6" ht="27" customHeight="1" thickBot="1">
      <c r="A178" s="118" t="s">
        <v>255</v>
      </c>
      <c r="B178" s="121" t="s">
        <v>256</v>
      </c>
      <c r="C178" s="81" t="s">
        <v>34</v>
      </c>
      <c r="D178" s="234">
        <v>12.816</v>
      </c>
      <c r="E178" s="155">
        <v>0</v>
      </c>
      <c r="F178" s="182">
        <f>E178/D178</f>
        <v>0</v>
      </c>
    </row>
    <row r="179" spans="1:5" ht="24" customHeight="1">
      <c r="A179" s="40"/>
      <c r="E179" s="41"/>
    </row>
    <row r="180" ht="12.75">
      <c r="A180" s="40"/>
    </row>
    <row r="181" ht="12.75">
      <c r="A181" s="40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7:F67"/>
    <mergeCell ref="A54:A66"/>
    <mergeCell ref="A6:A7"/>
    <mergeCell ref="C6:C7"/>
    <mergeCell ref="B42:F42"/>
    <mergeCell ref="D6:D7"/>
    <mergeCell ref="A32:A53"/>
    <mergeCell ref="E6:E7"/>
    <mergeCell ref="B33:F33"/>
    <mergeCell ref="A18:A30"/>
    <mergeCell ref="A88:F88"/>
    <mergeCell ref="A92:F92"/>
    <mergeCell ref="A93:A105"/>
    <mergeCell ref="A77:A80"/>
    <mergeCell ref="B78:F78"/>
    <mergeCell ref="A76:F76"/>
    <mergeCell ref="B55:F55"/>
    <mergeCell ref="B122:F122"/>
    <mergeCell ref="A122:A125"/>
    <mergeCell ref="B107:F107"/>
    <mergeCell ref="A106:A112"/>
    <mergeCell ref="A116:F116"/>
    <mergeCell ref="A117:A121"/>
    <mergeCell ref="B118:F118"/>
    <mergeCell ref="A81:A87"/>
    <mergeCell ref="B94:F94"/>
    <mergeCell ref="A143:A157"/>
    <mergeCell ref="B170:F170"/>
    <mergeCell ref="A162:F162"/>
    <mergeCell ref="A169:A174"/>
    <mergeCell ref="A126:F126"/>
    <mergeCell ref="A127:A142"/>
    <mergeCell ref="B128:F128"/>
    <mergeCell ref="A160:F160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0"/>
  <sheetViews>
    <sheetView tabSelected="1"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49.875" style="133" customWidth="1"/>
    <col min="2" max="2" width="10.75390625" style="134" customWidth="1"/>
    <col min="3" max="3" width="16.375" style="135" customWidth="1"/>
    <col min="4" max="4" width="18.25390625" style="135" customWidth="1"/>
    <col min="5" max="16384" width="9.125" style="144" customWidth="1"/>
  </cols>
  <sheetData>
    <row r="1" spans="1:4" ht="15.75">
      <c r="A1" s="142"/>
      <c r="B1" s="143"/>
      <c r="C1" s="379" t="s">
        <v>103</v>
      </c>
      <c r="D1" s="379"/>
    </row>
    <row r="2" spans="1:4" ht="15.75" customHeight="1">
      <c r="A2" s="142"/>
      <c r="B2" s="143"/>
      <c r="C2" s="141"/>
      <c r="D2" s="141"/>
    </row>
    <row r="3" spans="1:4" ht="15.75">
      <c r="A3" s="371" t="s">
        <v>104</v>
      </c>
      <c r="B3" s="371"/>
      <c r="C3" s="372"/>
      <c r="D3" s="372"/>
    </row>
    <row r="4" spans="1:4" ht="15.75" customHeight="1">
      <c r="A4" s="372"/>
      <c r="B4" s="372"/>
      <c r="C4" s="372"/>
      <c r="D4" s="372"/>
    </row>
    <row r="5" spans="1:4" ht="32.25" customHeight="1">
      <c r="A5" s="373" t="s">
        <v>380</v>
      </c>
      <c r="B5" s="373"/>
      <c r="C5" s="373"/>
      <c r="D5" s="373"/>
    </row>
    <row r="6" spans="1:4" ht="33" customHeight="1">
      <c r="A6" s="374" t="s">
        <v>311</v>
      </c>
      <c r="B6" s="374"/>
      <c r="C6" s="374"/>
      <c r="D6" s="374"/>
    </row>
    <row r="7" spans="1:4" ht="15.75">
      <c r="A7" s="373"/>
      <c r="B7" s="373"/>
      <c r="C7" s="373"/>
      <c r="D7" s="373"/>
    </row>
    <row r="8" spans="1:4" ht="15.75">
      <c r="A8" s="370" t="s">
        <v>396</v>
      </c>
      <c r="B8" s="370"/>
      <c r="C8" s="370"/>
      <c r="D8" s="370"/>
    </row>
    <row r="9" spans="1:4" ht="15.75">
      <c r="A9" s="122"/>
      <c r="B9" s="304"/>
      <c r="C9" s="305" t="s">
        <v>413</v>
      </c>
      <c r="D9" s="305"/>
    </row>
    <row r="10" spans="1:4" ht="63">
      <c r="A10" s="125"/>
      <c r="B10" s="126" t="s">
        <v>82</v>
      </c>
      <c r="C10" s="127" t="s">
        <v>105</v>
      </c>
      <c r="D10" s="128" t="s">
        <v>192</v>
      </c>
    </row>
    <row r="11" spans="1:4" ht="25.5">
      <c r="A11" s="129" t="s">
        <v>154</v>
      </c>
      <c r="B11" s="130" t="s">
        <v>18</v>
      </c>
      <c r="C11" s="301">
        <v>2931623</v>
      </c>
      <c r="D11" s="151"/>
    </row>
    <row r="12" spans="1:4" ht="15.75">
      <c r="A12" s="131" t="s">
        <v>107</v>
      </c>
      <c r="B12" s="69" t="s">
        <v>3</v>
      </c>
      <c r="C12" s="301">
        <v>416</v>
      </c>
      <c r="D12" s="151"/>
    </row>
    <row r="13" spans="1:4" ht="15.75">
      <c r="A13" s="131" t="s">
        <v>108</v>
      </c>
      <c r="B13" s="69" t="s">
        <v>46</v>
      </c>
      <c r="C13" s="301">
        <v>0</v>
      </c>
      <c r="D13" s="151"/>
    </row>
    <row r="14" spans="1:4" ht="15.75">
      <c r="A14" s="129" t="s">
        <v>109</v>
      </c>
      <c r="B14" s="130" t="s">
        <v>17</v>
      </c>
      <c r="C14" s="301">
        <v>55183</v>
      </c>
      <c r="D14" s="151"/>
    </row>
    <row r="15" spans="1:4" ht="38.25">
      <c r="A15" s="129" t="s">
        <v>106</v>
      </c>
      <c r="B15" s="130"/>
      <c r="C15" s="302" t="s">
        <v>381</v>
      </c>
      <c r="D15" s="151"/>
    </row>
    <row r="16" spans="1:4" ht="15.75" hidden="1">
      <c r="A16" s="132"/>
      <c r="B16" s="69"/>
      <c r="C16" s="301"/>
      <c r="D16" s="151"/>
    </row>
    <row r="17" spans="1:4" ht="15.75" hidden="1">
      <c r="A17" s="132"/>
      <c r="B17" s="69"/>
      <c r="C17" s="301"/>
      <c r="D17" s="151"/>
    </row>
    <row r="18" spans="1:4" ht="15.75" hidden="1">
      <c r="A18" s="131"/>
      <c r="B18" s="69"/>
      <c r="C18" s="301"/>
      <c r="D18" s="151"/>
    </row>
    <row r="19" spans="1:4" ht="15.75">
      <c r="A19" s="131" t="s">
        <v>182</v>
      </c>
      <c r="B19" s="69" t="s">
        <v>18</v>
      </c>
      <c r="C19" s="301"/>
      <c r="D19" s="151"/>
    </row>
    <row r="20" spans="1:4" ht="15.75">
      <c r="A20" s="131" t="s">
        <v>160</v>
      </c>
      <c r="B20" s="69"/>
      <c r="C20" s="301">
        <v>1262326</v>
      </c>
      <c r="D20" s="151"/>
    </row>
    <row r="21" spans="1:4" ht="33" customHeight="1">
      <c r="A21" s="131" t="s">
        <v>161</v>
      </c>
      <c r="B21" s="69"/>
      <c r="C21" s="301">
        <v>2171522</v>
      </c>
      <c r="D21" s="151"/>
    </row>
    <row r="22" spans="1:4" ht="18.75" customHeight="1">
      <c r="A22" s="131" t="s">
        <v>221</v>
      </c>
      <c r="B22" s="69"/>
      <c r="C22" s="301"/>
      <c r="D22" s="151"/>
    </row>
    <row r="23" spans="1:4" ht="16.5" customHeight="1">
      <c r="A23" s="131" t="s">
        <v>222</v>
      </c>
      <c r="B23" s="69"/>
      <c r="C23" s="301">
        <v>0</v>
      </c>
      <c r="D23" s="151"/>
    </row>
    <row r="24" spans="1:4" ht="67.5" customHeight="1">
      <c r="A24" s="131" t="s">
        <v>162</v>
      </c>
      <c r="B24" s="69" t="s">
        <v>18</v>
      </c>
      <c r="C24" s="301">
        <v>14203</v>
      </c>
      <c r="D24" s="151"/>
    </row>
    <row r="25" spans="1:4" ht="15.75">
      <c r="A25" s="131" t="s">
        <v>166</v>
      </c>
      <c r="B25" s="69" t="s">
        <v>18</v>
      </c>
      <c r="C25" s="301">
        <v>27763</v>
      </c>
      <c r="D25" s="151"/>
    </row>
    <row r="26" spans="3:4" ht="15.75">
      <c r="C26" s="145"/>
      <c r="D26" s="145"/>
    </row>
    <row r="27" spans="1:4" ht="15.75">
      <c r="A27" s="371" t="s">
        <v>104</v>
      </c>
      <c r="B27" s="371"/>
      <c r="C27" s="372"/>
      <c r="D27" s="372"/>
    </row>
    <row r="28" spans="1:4" ht="15.75">
      <c r="A28" s="372"/>
      <c r="B28" s="372"/>
      <c r="C28" s="372"/>
      <c r="D28" s="372"/>
    </row>
    <row r="29" spans="1:4" ht="15.75">
      <c r="A29" s="373" t="s">
        <v>315</v>
      </c>
      <c r="B29" s="373"/>
      <c r="C29" s="373"/>
      <c r="D29" s="373"/>
    </row>
    <row r="30" spans="1:4" ht="32.25" customHeight="1">
      <c r="A30" s="374" t="s">
        <v>316</v>
      </c>
      <c r="B30" s="374"/>
      <c r="C30" s="374"/>
      <c r="D30" s="374"/>
    </row>
    <row r="31" spans="1:4" ht="15.75">
      <c r="A31" s="373"/>
      <c r="B31" s="373"/>
      <c r="C31" s="373"/>
      <c r="D31" s="373"/>
    </row>
    <row r="32" spans="1:4" ht="15.75">
      <c r="A32" s="370" t="s">
        <v>397</v>
      </c>
      <c r="B32" s="370"/>
      <c r="C32" s="370"/>
      <c r="D32" s="370"/>
    </row>
    <row r="33" spans="1:4" ht="15.75">
      <c r="A33" s="122"/>
      <c r="B33" s="123"/>
      <c r="C33" s="124"/>
      <c r="D33" s="124"/>
    </row>
    <row r="34" spans="1:4" ht="63">
      <c r="A34" s="125"/>
      <c r="B34" s="126" t="s">
        <v>82</v>
      </c>
      <c r="C34" s="127" t="s">
        <v>105</v>
      </c>
      <c r="D34" s="128" t="s">
        <v>192</v>
      </c>
    </row>
    <row r="35" spans="1:4" ht="25.5">
      <c r="A35" s="129" t="s">
        <v>154</v>
      </c>
      <c r="B35" s="130" t="s">
        <v>18</v>
      </c>
      <c r="C35" s="152">
        <v>969455</v>
      </c>
      <c r="D35" s="158">
        <v>0.99</v>
      </c>
    </row>
    <row r="36" spans="1:4" ht="15.75">
      <c r="A36" s="131" t="s">
        <v>107</v>
      </c>
      <c r="B36" s="69" t="s">
        <v>3</v>
      </c>
      <c r="C36" s="150">
        <v>572</v>
      </c>
      <c r="D36" s="158">
        <v>1</v>
      </c>
    </row>
    <row r="37" spans="1:4" ht="15.75">
      <c r="A37" s="131" t="s">
        <v>108</v>
      </c>
      <c r="B37" s="69" t="s">
        <v>46</v>
      </c>
      <c r="C37" s="150">
        <v>0</v>
      </c>
      <c r="D37" s="158">
        <v>0</v>
      </c>
    </row>
    <row r="38" spans="1:4" ht="15.75">
      <c r="A38" s="129" t="s">
        <v>109</v>
      </c>
      <c r="B38" s="130" t="s">
        <v>17</v>
      </c>
      <c r="C38" s="152">
        <v>32870</v>
      </c>
      <c r="D38" s="158">
        <v>0.98</v>
      </c>
    </row>
    <row r="39" spans="1:4" ht="38.25">
      <c r="A39" s="129" t="s">
        <v>106</v>
      </c>
      <c r="B39" s="130" t="s">
        <v>343</v>
      </c>
      <c r="C39" s="150">
        <v>350299</v>
      </c>
      <c r="D39" s="158">
        <v>0.98</v>
      </c>
    </row>
    <row r="40" spans="1:4" ht="15.75">
      <c r="A40" s="132" t="s">
        <v>344</v>
      </c>
      <c r="B40" s="69" t="s">
        <v>382</v>
      </c>
      <c r="C40" s="150">
        <v>239886</v>
      </c>
      <c r="D40" s="158">
        <v>0.99</v>
      </c>
    </row>
    <row r="41" spans="1:4" ht="15.75">
      <c r="A41" s="131" t="s">
        <v>182</v>
      </c>
      <c r="B41" s="69" t="s">
        <v>18</v>
      </c>
      <c r="C41" s="185"/>
      <c r="D41" s="185"/>
    </row>
    <row r="42" spans="1:4" ht="15.75">
      <c r="A42" s="131" t="s">
        <v>160</v>
      </c>
      <c r="B42" s="69"/>
      <c r="C42" s="150">
        <v>216713</v>
      </c>
      <c r="D42" s="158">
        <v>1.16</v>
      </c>
    </row>
    <row r="43" spans="1:4" ht="15.75">
      <c r="A43" s="131" t="s">
        <v>161</v>
      </c>
      <c r="B43" s="69"/>
      <c r="C43" s="152">
        <v>576190</v>
      </c>
      <c r="D43" s="158">
        <v>1.26</v>
      </c>
    </row>
    <row r="44" spans="1:4" ht="15.75">
      <c r="A44" s="131" t="s">
        <v>221</v>
      </c>
      <c r="B44" s="69"/>
      <c r="C44" s="150"/>
      <c r="D44" s="150"/>
    </row>
    <row r="45" spans="1:4" ht="15.75">
      <c r="A45" s="131" t="s">
        <v>222</v>
      </c>
      <c r="B45" s="69" t="s">
        <v>18</v>
      </c>
      <c r="C45" s="152">
        <v>0</v>
      </c>
      <c r="D45" s="158">
        <v>0</v>
      </c>
    </row>
    <row r="46" spans="1:4" ht="15.75">
      <c r="A46" s="131" t="s">
        <v>162</v>
      </c>
      <c r="B46" s="69" t="s">
        <v>18</v>
      </c>
      <c r="C46" s="152">
        <v>98242</v>
      </c>
      <c r="D46" s="158">
        <v>0.93</v>
      </c>
    </row>
    <row r="47" spans="1:4" ht="15.75">
      <c r="A47" s="131" t="s">
        <v>166</v>
      </c>
      <c r="B47" s="69" t="s">
        <v>18</v>
      </c>
      <c r="C47" s="152">
        <v>41471</v>
      </c>
      <c r="D47" s="158">
        <v>0.84</v>
      </c>
    </row>
    <row r="48" spans="3:4" ht="15.75">
      <c r="C48" s="145"/>
      <c r="D48" s="145"/>
    </row>
    <row r="49" spans="1:4" ht="15.75">
      <c r="A49" s="371" t="s">
        <v>104</v>
      </c>
      <c r="B49" s="371"/>
      <c r="C49" s="372"/>
      <c r="D49" s="372"/>
    </row>
    <row r="50" spans="1:4" ht="15.75">
      <c r="A50" s="372"/>
      <c r="B50" s="372"/>
      <c r="C50" s="372"/>
      <c r="D50" s="372"/>
    </row>
    <row r="51" spans="1:4" ht="15.75">
      <c r="A51" s="373" t="s">
        <v>317</v>
      </c>
      <c r="B51" s="373"/>
      <c r="C51" s="373"/>
      <c r="D51" s="373"/>
    </row>
    <row r="52" spans="1:4" ht="42.75" customHeight="1">
      <c r="A52" s="374" t="s">
        <v>311</v>
      </c>
      <c r="B52" s="374"/>
      <c r="C52" s="374"/>
      <c r="D52" s="374"/>
    </row>
    <row r="53" spans="1:4" ht="15.75">
      <c r="A53" s="373"/>
      <c r="B53" s="373"/>
      <c r="C53" s="373"/>
      <c r="D53" s="373"/>
    </row>
    <row r="54" spans="1:4" ht="18" customHeight="1">
      <c r="A54" s="370" t="s">
        <v>396</v>
      </c>
      <c r="B54" s="370"/>
      <c r="C54" s="370"/>
      <c r="D54" s="370"/>
    </row>
    <row r="55" spans="1:4" ht="15.75">
      <c r="A55" s="122"/>
      <c r="B55" s="123"/>
      <c r="C55" s="124"/>
      <c r="D55" s="124"/>
    </row>
    <row r="56" spans="1:4" ht="63">
      <c r="A56" s="125"/>
      <c r="B56" s="126" t="s">
        <v>82</v>
      </c>
      <c r="C56" s="217" t="s">
        <v>105</v>
      </c>
      <c r="D56" s="218" t="s">
        <v>192</v>
      </c>
    </row>
    <row r="57" spans="1:4" ht="25.5">
      <c r="A57" s="129" t="s">
        <v>154</v>
      </c>
      <c r="B57" s="130" t="s">
        <v>377</v>
      </c>
      <c r="C57" s="219">
        <v>1603282</v>
      </c>
      <c r="D57" s="151">
        <v>0.99</v>
      </c>
    </row>
    <row r="58" spans="1:4" ht="15.75">
      <c r="A58" s="131" t="s">
        <v>107</v>
      </c>
      <c r="B58" s="69" t="s">
        <v>3</v>
      </c>
      <c r="C58" s="219">
        <v>298</v>
      </c>
      <c r="D58" s="151">
        <v>1.0067</v>
      </c>
    </row>
    <row r="59" spans="1:4" ht="15.75">
      <c r="A59" s="131" t="s">
        <v>108</v>
      </c>
      <c r="B59" s="69" t="s">
        <v>46</v>
      </c>
      <c r="C59" s="219"/>
      <c r="D59" s="151"/>
    </row>
    <row r="60" spans="1:4" ht="15.75">
      <c r="A60" s="129" t="s">
        <v>109</v>
      </c>
      <c r="B60" s="130" t="s">
        <v>17</v>
      </c>
      <c r="C60" s="219">
        <v>34970</v>
      </c>
      <c r="D60" s="151">
        <v>1.0085</v>
      </c>
    </row>
    <row r="61" spans="1:4" ht="15.75" customHeight="1">
      <c r="A61" s="129" t="s">
        <v>106</v>
      </c>
      <c r="B61" s="130"/>
      <c r="C61" s="152"/>
      <c r="D61" s="151"/>
    </row>
    <row r="62" spans="1:4" ht="15.75">
      <c r="A62" s="132" t="s">
        <v>313</v>
      </c>
      <c r="B62" s="69" t="s">
        <v>314</v>
      </c>
      <c r="C62" s="219">
        <v>89966</v>
      </c>
      <c r="D62" s="151">
        <v>0.9885</v>
      </c>
    </row>
    <row r="63" spans="1:4" ht="15.75">
      <c r="A63" s="132"/>
      <c r="B63" s="69"/>
      <c r="C63" s="150"/>
      <c r="D63" s="151"/>
    </row>
    <row r="64" spans="1:4" ht="15.75" customHeight="1">
      <c r="A64" s="131"/>
      <c r="B64" s="69"/>
      <c r="C64" s="150"/>
      <c r="D64" s="151"/>
    </row>
    <row r="65" spans="1:4" ht="15.75">
      <c r="A65" s="131" t="s">
        <v>182</v>
      </c>
      <c r="B65" s="69" t="s">
        <v>18</v>
      </c>
      <c r="C65" s="150">
        <v>0</v>
      </c>
      <c r="D65" s="151"/>
    </row>
    <row r="66" spans="1:4" ht="15.75">
      <c r="A66" s="131" t="s">
        <v>160</v>
      </c>
      <c r="B66" s="69"/>
      <c r="C66" s="152"/>
      <c r="D66" s="151"/>
    </row>
    <row r="67" spans="1:4" ht="15.75">
      <c r="A67" s="131" t="s">
        <v>161</v>
      </c>
      <c r="B67" s="69"/>
      <c r="C67" s="152"/>
      <c r="D67" s="151"/>
    </row>
    <row r="68" spans="1:4" ht="15.75">
      <c r="A68" s="131" t="s">
        <v>221</v>
      </c>
      <c r="B68" s="69"/>
      <c r="C68" s="150"/>
      <c r="D68" s="151"/>
    </row>
    <row r="69" spans="1:4" ht="15.75">
      <c r="A69" s="131" t="s">
        <v>222</v>
      </c>
      <c r="B69" s="69"/>
      <c r="C69" s="152">
        <v>0</v>
      </c>
      <c r="D69" s="151"/>
    </row>
    <row r="70" spans="1:4" ht="15.75">
      <c r="A70" s="131" t="s">
        <v>162</v>
      </c>
      <c r="B70" s="69" t="s">
        <v>18</v>
      </c>
      <c r="C70" s="152"/>
      <c r="D70" s="151"/>
    </row>
    <row r="71" spans="1:4" ht="15.75">
      <c r="A71" s="131" t="s">
        <v>166</v>
      </c>
      <c r="B71" s="69" t="s">
        <v>18</v>
      </c>
      <c r="C71" s="150"/>
      <c r="D71" s="151"/>
    </row>
    <row r="72" ht="23.25" customHeight="1"/>
    <row r="73" spans="1:4" ht="15.75">
      <c r="A73" s="371" t="s">
        <v>104</v>
      </c>
      <c r="B73" s="371"/>
      <c r="C73" s="372"/>
      <c r="D73" s="372"/>
    </row>
    <row r="74" spans="1:4" ht="15.75">
      <c r="A74" s="372"/>
      <c r="B74" s="372"/>
      <c r="C74" s="372"/>
      <c r="D74" s="372"/>
    </row>
    <row r="75" spans="1:4" ht="15.75">
      <c r="A75" s="373" t="s">
        <v>337</v>
      </c>
      <c r="B75" s="373"/>
      <c r="C75" s="373"/>
      <c r="D75" s="373"/>
    </row>
    <row r="76" spans="1:4" ht="42" customHeight="1">
      <c r="A76" s="374" t="s">
        <v>342</v>
      </c>
      <c r="B76" s="374"/>
      <c r="C76" s="374"/>
      <c r="D76" s="374"/>
    </row>
    <row r="77" spans="1:4" ht="15.75">
      <c r="A77" s="373"/>
      <c r="B77" s="373"/>
      <c r="C77" s="373"/>
      <c r="D77" s="373"/>
    </row>
    <row r="78" spans="1:4" ht="15.75">
      <c r="A78" s="370" t="s">
        <v>396</v>
      </c>
      <c r="B78" s="370"/>
      <c r="C78" s="370"/>
      <c r="D78" s="370"/>
    </row>
    <row r="79" spans="1:4" ht="15.75">
      <c r="A79" s="122"/>
      <c r="B79" s="123"/>
      <c r="C79" s="124"/>
      <c r="D79" s="124"/>
    </row>
    <row r="80" spans="1:4" ht="63">
      <c r="A80" s="125"/>
      <c r="B80" s="126" t="s">
        <v>82</v>
      </c>
      <c r="C80" s="127" t="s">
        <v>105</v>
      </c>
      <c r="D80" s="128" t="s">
        <v>192</v>
      </c>
    </row>
    <row r="81" spans="1:4" ht="25.5">
      <c r="A81" s="129" t="s">
        <v>154</v>
      </c>
      <c r="B81" s="130" t="s">
        <v>18</v>
      </c>
      <c r="C81" s="150">
        <v>895115.4</v>
      </c>
      <c r="D81" s="151">
        <v>1.3299</v>
      </c>
    </row>
    <row r="82" spans="1:4" ht="15.75">
      <c r="A82" s="131" t="s">
        <v>107</v>
      </c>
      <c r="B82" s="69" t="s">
        <v>3</v>
      </c>
      <c r="C82" s="150">
        <v>191</v>
      </c>
      <c r="D82" s="151">
        <v>1.1646</v>
      </c>
    </row>
    <row r="83" spans="1:4" ht="15.75">
      <c r="A83" s="131" t="s">
        <v>108</v>
      </c>
      <c r="B83" s="69" t="s">
        <v>46</v>
      </c>
      <c r="C83" s="150">
        <v>101</v>
      </c>
      <c r="D83" s="151">
        <v>50.5</v>
      </c>
    </row>
    <row r="84" spans="1:4" ht="15.75">
      <c r="A84" s="129" t="s">
        <v>109</v>
      </c>
      <c r="B84" s="130" t="s">
        <v>17</v>
      </c>
      <c r="C84" s="152">
        <v>33685</v>
      </c>
      <c r="D84" s="151">
        <v>1.0659</v>
      </c>
    </row>
    <row r="85" spans="1:4" ht="38.25">
      <c r="A85" s="129" t="s">
        <v>106</v>
      </c>
      <c r="B85" s="130"/>
      <c r="C85" s="150"/>
      <c r="D85" s="151"/>
    </row>
    <row r="86" spans="1:4" ht="15.75">
      <c r="A86" s="132" t="s">
        <v>338</v>
      </c>
      <c r="B86" s="69" t="s">
        <v>341</v>
      </c>
      <c r="C86" s="152">
        <v>6461.9</v>
      </c>
      <c r="D86" s="151">
        <v>1.0372</v>
      </c>
    </row>
    <row r="87" spans="1:4" ht="15.75">
      <c r="A87" s="132" t="s">
        <v>339</v>
      </c>
      <c r="B87" s="69" t="s">
        <v>314</v>
      </c>
      <c r="C87" s="152">
        <v>13244.1</v>
      </c>
      <c r="D87" s="151">
        <v>1.2323</v>
      </c>
    </row>
    <row r="88" spans="1:4" ht="15.75">
      <c r="A88" s="131" t="s">
        <v>340</v>
      </c>
      <c r="B88" s="69" t="s">
        <v>314</v>
      </c>
      <c r="C88" s="152"/>
      <c r="D88" s="151"/>
    </row>
    <row r="89" spans="1:4" ht="15.75">
      <c r="A89" s="131" t="s">
        <v>182</v>
      </c>
      <c r="B89" s="69" t="s">
        <v>18</v>
      </c>
      <c r="C89" s="152"/>
      <c r="D89" s="151"/>
    </row>
    <row r="90" spans="1:4" ht="15.75">
      <c r="A90" s="131" t="s">
        <v>160</v>
      </c>
      <c r="B90" s="69"/>
      <c r="C90" s="153">
        <v>365588</v>
      </c>
      <c r="D90" s="151">
        <v>1.7693</v>
      </c>
    </row>
    <row r="91" spans="1:4" ht="15.75">
      <c r="A91" s="131" t="s">
        <v>161</v>
      </c>
      <c r="B91" s="69"/>
      <c r="C91" s="153">
        <v>384624</v>
      </c>
      <c r="D91" s="151">
        <v>1.247</v>
      </c>
    </row>
    <row r="92" spans="1:4" ht="15.75">
      <c r="A92" s="131" t="s">
        <v>221</v>
      </c>
      <c r="B92" s="69"/>
      <c r="C92" s="152"/>
      <c r="D92" s="151"/>
    </row>
    <row r="93" spans="1:4" ht="15.75">
      <c r="A93" s="131" t="s">
        <v>222</v>
      </c>
      <c r="B93" s="69"/>
      <c r="C93" s="154">
        <v>2821</v>
      </c>
      <c r="D93" s="151">
        <v>1.1618</v>
      </c>
    </row>
    <row r="94" spans="1:4" ht="15.75">
      <c r="A94" s="131" t="s">
        <v>162</v>
      </c>
      <c r="B94" s="69" t="s">
        <v>18</v>
      </c>
      <c r="C94" s="154">
        <v>10267</v>
      </c>
      <c r="D94" s="151">
        <v>0.6779</v>
      </c>
    </row>
    <row r="95" spans="1:4" ht="15.75">
      <c r="A95" s="131" t="s">
        <v>166</v>
      </c>
      <c r="B95" s="69" t="s">
        <v>18</v>
      </c>
      <c r="C95" s="154">
        <v>56710</v>
      </c>
      <c r="D95" s="151">
        <v>0.6099</v>
      </c>
    </row>
    <row r="97" spans="1:4" ht="15.75">
      <c r="A97" s="375" t="s">
        <v>104</v>
      </c>
      <c r="B97" s="375"/>
      <c r="C97" s="375"/>
      <c r="D97" s="375"/>
    </row>
    <row r="98" spans="1:4" ht="15.75">
      <c r="A98" s="375"/>
      <c r="B98" s="375"/>
      <c r="C98" s="375"/>
      <c r="D98" s="375"/>
    </row>
    <row r="99" spans="1:4" ht="32.25" customHeight="1">
      <c r="A99" s="376" t="s">
        <v>398</v>
      </c>
      <c r="B99" s="376"/>
      <c r="C99" s="376"/>
      <c r="D99" s="376"/>
    </row>
    <row r="100" spans="1:4" ht="52.5" customHeight="1">
      <c r="A100" s="378" t="s">
        <v>399</v>
      </c>
      <c r="B100" s="378"/>
      <c r="C100" s="378"/>
      <c r="D100" s="378"/>
    </row>
    <row r="101" spans="1:4" ht="15.75">
      <c r="A101" s="258" t="s">
        <v>400</v>
      </c>
      <c r="B101" s="259" t="s">
        <v>401</v>
      </c>
      <c r="C101" s="258" t="s">
        <v>402</v>
      </c>
      <c r="D101" s="259"/>
    </row>
    <row r="102" spans="1:4" ht="15.75">
      <c r="A102" s="260" t="s">
        <v>403</v>
      </c>
      <c r="B102" s="261"/>
      <c r="C102" s="261"/>
      <c r="D102" s="260"/>
    </row>
    <row r="103" spans="1:4" ht="15.75">
      <c r="A103" s="260" t="s">
        <v>404</v>
      </c>
      <c r="B103" s="260"/>
      <c r="C103" s="260"/>
      <c r="D103" s="260"/>
    </row>
    <row r="104" spans="1:4" ht="15.75">
      <c r="A104" s="377" t="s">
        <v>405</v>
      </c>
      <c r="B104" s="377"/>
      <c r="C104" s="377"/>
      <c r="D104" s="377"/>
    </row>
    <row r="105" spans="1:4" ht="63">
      <c r="A105" s="262"/>
      <c r="B105" s="263" t="s">
        <v>82</v>
      </c>
      <c r="C105" s="264" t="s">
        <v>105</v>
      </c>
      <c r="D105" s="265" t="s">
        <v>192</v>
      </c>
    </row>
    <row r="106" spans="1:4" ht="25.5">
      <c r="A106" s="266" t="s">
        <v>154</v>
      </c>
      <c r="B106" s="267" t="s">
        <v>406</v>
      </c>
      <c r="C106" s="268">
        <v>295820</v>
      </c>
      <c r="D106" s="269">
        <v>0.5539999999999999</v>
      </c>
    </row>
    <row r="107" spans="1:4" ht="15.75">
      <c r="A107" s="270" t="s">
        <v>107</v>
      </c>
      <c r="B107" s="271" t="s">
        <v>3</v>
      </c>
      <c r="C107" s="268">
        <v>50</v>
      </c>
      <c r="D107" s="272">
        <v>0.38799999999999996</v>
      </c>
    </row>
    <row r="108" spans="1:4" ht="15.75">
      <c r="A108" s="270" t="s">
        <v>108</v>
      </c>
      <c r="B108" s="271" t="s">
        <v>46</v>
      </c>
      <c r="C108" s="268"/>
      <c r="D108" s="272"/>
    </row>
    <row r="109" spans="1:4" ht="15.75">
      <c r="A109" s="266" t="s">
        <v>109</v>
      </c>
      <c r="B109" s="267" t="s">
        <v>17</v>
      </c>
      <c r="C109" s="268">
        <v>18000</v>
      </c>
      <c r="D109" s="272">
        <v>0.0588</v>
      </c>
    </row>
    <row r="110" spans="1:4" ht="38.25">
      <c r="A110" s="266" t="s">
        <v>106</v>
      </c>
      <c r="B110" s="267"/>
      <c r="C110" s="268"/>
      <c r="D110" s="272"/>
    </row>
    <row r="111" spans="1:4" ht="15.75">
      <c r="A111" s="270"/>
      <c r="B111" s="271"/>
      <c r="C111" s="268"/>
      <c r="D111" s="272"/>
    </row>
    <row r="112" spans="1:4" ht="15.75">
      <c r="A112" s="270"/>
      <c r="B112" s="271"/>
      <c r="C112" s="268"/>
      <c r="D112" s="272"/>
    </row>
    <row r="113" spans="1:4" ht="15.75">
      <c r="A113" s="270"/>
      <c r="B113" s="271"/>
      <c r="C113" s="268"/>
      <c r="D113" s="272"/>
    </row>
    <row r="114" spans="1:4" ht="15.75">
      <c r="A114" s="270" t="s">
        <v>182</v>
      </c>
      <c r="B114" s="271" t="s">
        <v>18</v>
      </c>
      <c r="C114" s="268"/>
      <c r="D114" s="272"/>
    </row>
    <row r="115" spans="1:4" ht="15.75">
      <c r="A115" s="270" t="s">
        <v>160</v>
      </c>
      <c r="B115" s="271"/>
      <c r="C115" s="268">
        <v>18578</v>
      </c>
      <c r="D115" s="272"/>
    </row>
    <row r="116" spans="1:4" ht="15.75">
      <c r="A116" s="270" t="s">
        <v>161</v>
      </c>
      <c r="B116" s="271"/>
      <c r="C116" s="268">
        <v>36035</v>
      </c>
      <c r="D116" s="272"/>
    </row>
    <row r="117" spans="1:4" ht="15.75">
      <c r="A117" s="270" t="s">
        <v>221</v>
      </c>
      <c r="B117" s="271"/>
      <c r="C117" s="268"/>
      <c r="D117" s="272"/>
    </row>
    <row r="118" spans="1:4" ht="15.75">
      <c r="A118" s="270" t="s">
        <v>222</v>
      </c>
      <c r="B118" s="271"/>
      <c r="C118" s="268"/>
      <c r="D118" s="272"/>
    </row>
    <row r="119" spans="1:4" ht="15.75">
      <c r="A119" s="270" t="s">
        <v>162</v>
      </c>
      <c r="B119" s="271" t="s">
        <v>18</v>
      </c>
      <c r="C119" s="268">
        <v>4440</v>
      </c>
      <c r="D119" s="272"/>
    </row>
    <row r="120" spans="1:4" ht="15.75">
      <c r="A120" s="270" t="s">
        <v>166</v>
      </c>
      <c r="B120" s="271" t="s">
        <v>18</v>
      </c>
      <c r="C120" s="268"/>
      <c r="D120" s="272"/>
    </row>
  </sheetData>
  <sheetProtection/>
  <mergeCells count="25">
    <mergeCell ref="A97:D98"/>
    <mergeCell ref="A99:D99"/>
    <mergeCell ref="A104:D104"/>
    <mergeCell ref="A100:D100"/>
    <mergeCell ref="C1:D1"/>
    <mergeCell ref="A31:D31"/>
    <mergeCell ref="A32:D32"/>
    <mergeCell ref="A5:D5"/>
    <mergeCell ref="A6:D6"/>
    <mergeCell ref="A3:D4"/>
    <mergeCell ref="A30:D30"/>
    <mergeCell ref="A8:D8"/>
    <mergeCell ref="A49:D50"/>
    <mergeCell ref="A75:D75"/>
    <mergeCell ref="A76:D76"/>
    <mergeCell ref="A7:D7"/>
    <mergeCell ref="A52:D52"/>
    <mergeCell ref="A27:D28"/>
    <mergeCell ref="A29:D29"/>
    <mergeCell ref="A78:D78"/>
    <mergeCell ref="A54:D54"/>
    <mergeCell ref="A73:D74"/>
    <mergeCell ref="A51:D51"/>
    <mergeCell ref="A77:D77"/>
    <mergeCell ref="A53:D53"/>
  </mergeCells>
  <hyperlinks>
    <hyperlink ref="A101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80" t="s">
        <v>110</v>
      </c>
      <c r="E1" s="381"/>
    </row>
    <row r="3" spans="1:5" ht="28.5" customHeight="1">
      <c r="A3" s="382" t="s">
        <v>111</v>
      </c>
      <c r="B3" s="382"/>
      <c r="C3" s="382"/>
      <c r="D3" s="382"/>
      <c r="E3" s="382"/>
    </row>
    <row r="4" spans="2:5" ht="15.75" hidden="1">
      <c r="B4" s="6" t="s">
        <v>112</v>
      </c>
      <c r="C4" s="6"/>
      <c r="D4" s="383" t="s">
        <v>113</v>
      </c>
      <c r="E4" s="384"/>
    </row>
    <row r="5" spans="1:5" ht="78" customHeight="1">
      <c r="A5" s="2"/>
      <c r="B5" s="3" t="s">
        <v>114</v>
      </c>
      <c r="C5" s="7" t="s">
        <v>82</v>
      </c>
      <c r="D5" s="7" t="s">
        <v>115</v>
      </c>
      <c r="E5" s="7" t="s">
        <v>181</v>
      </c>
    </row>
    <row r="6" spans="1:5" ht="46.5" customHeight="1">
      <c r="A6" s="19" t="s">
        <v>238</v>
      </c>
      <c r="B6" s="6"/>
      <c r="C6" s="10" t="s">
        <v>116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117</v>
      </c>
      <c r="B11" s="6"/>
      <c r="C11" s="10" t="s">
        <v>118</v>
      </c>
      <c r="D11" s="13" t="s">
        <v>119</v>
      </c>
      <c r="E11" s="14"/>
    </row>
    <row r="12" spans="1:5" ht="26.25" customHeight="1">
      <c r="A12" s="21"/>
      <c r="B12" s="12" t="s">
        <v>120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121</v>
      </c>
      <c r="B15" s="6"/>
      <c r="C15" s="10" t="s">
        <v>118</v>
      </c>
      <c r="D15" s="13" t="s">
        <v>122</v>
      </c>
      <c r="E15" s="14"/>
    </row>
    <row r="16" spans="1:5" ht="32.25" customHeight="1" hidden="1">
      <c r="A16" s="21" t="s">
        <v>123</v>
      </c>
      <c r="B16" s="6"/>
      <c r="C16" s="10" t="s">
        <v>124</v>
      </c>
      <c r="D16" s="13" t="s">
        <v>125</v>
      </c>
      <c r="E16" s="14"/>
    </row>
    <row r="17" spans="1:5" ht="27" customHeight="1" hidden="1">
      <c r="A17" s="21" t="s">
        <v>126</v>
      </c>
      <c r="B17" s="6"/>
      <c r="C17" s="10" t="s">
        <v>127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128</v>
      </c>
      <c r="B20" s="8" t="s">
        <v>129</v>
      </c>
      <c r="C20" s="6"/>
      <c r="D20" s="12"/>
      <c r="E20" s="12"/>
    </row>
    <row r="21" spans="1:5" ht="33.75" customHeight="1">
      <c r="A21" s="19" t="s">
        <v>187</v>
      </c>
      <c r="B21" s="12"/>
      <c r="D21" s="11"/>
      <c r="E21" s="11"/>
    </row>
    <row r="22" spans="1:5" ht="30" customHeight="1" hidden="1">
      <c r="A22" s="21" t="s">
        <v>130</v>
      </c>
      <c r="B22" s="12" t="s">
        <v>120</v>
      </c>
      <c r="C22" s="6" t="s">
        <v>131</v>
      </c>
      <c r="D22" s="11">
        <v>3</v>
      </c>
      <c r="E22" s="11"/>
    </row>
    <row r="23" spans="1:5" ht="30" customHeight="1">
      <c r="A23" s="21" t="s">
        <v>132</v>
      </c>
      <c r="B23" s="12"/>
      <c r="C23" s="6" t="s">
        <v>191</v>
      </c>
      <c r="D23" s="11"/>
      <c r="E23" s="11"/>
    </row>
    <row r="24" spans="1:5" ht="30" customHeight="1">
      <c r="A24" s="21" t="s">
        <v>133</v>
      </c>
      <c r="B24" s="12"/>
      <c r="C24" s="6" t="s">
        <v>134</v>
      </c>
      <c r="D24" s="11"/>
      <c r="E24" s="11"/>
    </row>
    <row r="25" spans="1:5" ht="30" customHeight="1">
      <c r="A25" s="20" t="s">
        <v>135</v>
      </c>
      <c r="B25" s="12"/>
      <c r="C25" s="6" t="s">
        <v>136</v>
      </c>
      <c r="D25" s="11"/>
      <c r="E25" s="11"/>
    </row>
    <row r="26" spans="1:5" ht="30.75" customHeight="1">
      <c r="A26" s="20" t="s">
        <v>137</v>
      </c>
      <c r="B26" s="12"/>
      <c r="C26" s="6" t="s">
        <v>178</v>
      </c>
      <c r="D26" s="11"/>
      <c r="E26" s="11"/>
    </row>
    <row r="27" spans="1:5" ht="30.75" customHeight="1">
      <c r="A27" s="21" t="s">
        <v>179</v>
      </c>
      <c r="B27" s="8"/>
      <c r="C27" s="10" t="s">
        <v>180</v>
      </c>
      <c r="D27" s="11"/>
      <c r="E27" s="11"/>
    </row>
    <row r="28" spans="1:5" ht="22.5" customHeight="1">
      <c r="A28" s="21" t="s">
        <v>138</v>
      </c>
      <c r="B28" s="12"/>
      <c r="C28" s="6" t="s">
        <v>136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86" t="s">
        <v>140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5.7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5.75">
      <c r="A3" s="387" t="s">
        <v>151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15.75" customHeight="1">
      <c r="A4" s="388" t="s">
        <v>152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23"/>
    </row>
    <row r="5" spans="1:13" ht="15.75">
      <c r="A5" s="388" t="s">
        <v>163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89"/>
      <c r="K6" s="389"/>
      <c r="L6" s="28"/>
      <c r="M6" s="23"/>
    </row>
    <row r="7" spans="1:13" ht="78.75" customHeight="1" thickBot="1">
      <c r="A7" s="391" t="s">
        <v>146</v>
      </c>
      <c r="B7" s="393" t="s">
        <v>147</v>
      </c>
      <c r="C7" s="391" t="s">
        <v>148</v>
      </c>
      <c r="D7" s="393" t="s">
        <v>149</v>
      </c>
      <c r="E7" s="396" t="s">
        <v>174</v>
      </c>
      <c r="F7" s="397"/>
      <c r="G7" s="396" t="s">
        <v>175</v>
      </c>
      <c r="H7" s="397"/>
      <c r="I7" s="33" t="s">
        <v>190</v>
      </c>
      <c r="J7" s="396" t="s">
        <v>176</v>
      </c>
      <c r="K7" s="397"/>
      <c r="L7" s="391" t="s">
        <v>150</v>
      </c>
      <c r="M7" s="23"/>
    </row>
    <row r="8" spans="1:13" ht="16.5" thickBot="1">
      <c r="A8" s="392"/>
      <c r="B8" s="394"/>
      <c r="C8" s="392"/>
      <c r="D8" s="394"/>
      <c r="E8" s="24" t="s">
        <v>141</v>
      </c>
      <c r="F8" s="25" t="s">
        <v>142</v>
      </c>
      <c r="G8" s="24" t="s">
        <v>143</v>
      </c>
      <c r="H8" s="24" t="s">
        <v>144</v>
      </c>
      <c r="I8" s="33"/>
      <c r="J8" s="24" t="s">
        <v>141</v>
      </c>
      <c r="K8" s="24" t="s">
        <v>144</v>
      </c>
      <c r="L8" s="392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85" t="s">
        <v>183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</row>
    <row r="30" spans="1:13" ht="15.75">
      <c r="A30" s="395" t="s">
        <v>145</v>
      </c>
      <c r="B30" s="395"/>
      <c r="C30" s="395"/>
      <c r="D30" s="395"/>
      <c r="E30" s="395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90" t="s">
        <v>177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</row>
    <row r="32" spans="1:13" ht="15.75">
      <c r="A32" s="39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9"/>
  <sheetViews>
    <sheetView view="pageBreakPreview" zoomScale="90" zoomScaleNormal="80" zoomScaleSheetLayoutView="90" zoomScalePageLayoutView="0" workbookViewId="0" topLeftCell="A77">
      <selection activeCell="D13" sqref="D13"/>
    </sheetView>
  </sheetViews>
  <sheetFormatPr defaultColWidth="40.75390625" defaultRowHeight="102" customHeight="1" outlineLevelRow="2" outlineLevelCol="1"/>
  <cols>
    <col min="1" max="1" width="20.625" style="1" customWidth="1"/>
    <col min="2" max="2" width="26.75390625" style="1" customWidth="1"/>
    <col min="3" max="3" width="18.25390625" style="1" customWidth="1"/>
    <col min="4" max="4" width="20.25390625" style="1" customWidth="1"/>
    <col min="5" max="5" width="20.25390625" style="283" hidden="1" customWidth="1" outlineLevel="1"/>
    <col min="6" max="6" width="41.25390625" style="1" customWidth="1" collapsed="1"/>
    <col min="7" max="16384" width="40.75390625" style="1" customWidth="1"/>
  </cols>
  <sheetData>
    <row r="1" spans="6:17" ht="17.25" customHeight="1">
      <c r="F1" s="34" t="s">
        <v>139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2"/>
      <c r="E2" s="284"/>
    </row>
    <row r="3" spans="2:5" ht="25.5" customHeight="1">
      <c r="B3" s="43" t="s">
        <v>318</v>
      </c>
      <c r="C3" s="44"/>
      <c r="D3" s="44"/>
      <c r="E3" s="285"/>
    </row>
    <row r="4" spans="1:6" ht="28.5" customHeight="1">
      <c r="A4" s="426" t="s">
        <v>247</v>
      </c>
      <c r="B4" s="426"/>
      <c r="C4" s="426"/>
      <c r="D4" s="426"/>
      <c r="E4" s="426"/>
      <c r="F4" s="426"/>
    </row>
    <row r="5" spans="2:5" ht="15.75" customHeight="1">
      <c r="B5" s="427" t="s">
        <v>412</v>
      </c>
      <c r="C5" s="427"/>
      <c r="D5" s="427"/>
      <c r="E5" s="286"/>
    </row>
    <row r="6" ht="18.75" customHeight="1" thickBot="1"/>
    <row r="7" spans="1:6" ht="21.75" customHeight="1">
      <c r="A7" s="428" t="s">
        <v>319</v>
      </c>
      <c r="B7" s="429"/>
      <c r="C7" s="432" t="s">
        <v>320</v>
      </c>
      <c r="D7" s="433"/>
      <c r="E7" s="287"/>
      <c r="F7" s="434" t="s">
        <v>189</v>
      </c>
    </row>
    <row r="8" spans="1:6" ht="49.5" customHeight="1">
      <c r="A8" s="430"/>
      <c r="B8" s="431"/>
      <c r="C8" s="45" t="s">
        <v>407</v>
      </c>
      <c r="D8" s="46" t="s">
        <v>408</v>
      </c>
      <c r="E8" s="288"/>
      <c r="F8" s="435"/>
    </row>
    <row r="9" spans="1:6" ht="21" customHeight="1" thickBot="1">
      <c r="A9" s="437" t="s">
        <v>321</v>
      </c>
      <c r="B9" s="439" t="s">
        <v>322</v>
      </c>
      <c r="C9" s="439" t="s">
        <v>323</v>
      </c>
      <c r="D9" s="417" t="s">
        <v>324</v>
      </c>
      <c r="E9" s="288"/>
      <c r="F9" s="435"/>
    </row>
    <row r="10" spans="1:6" ht="102" customHeight="1" hidden="1" thickBot="1">
      <c r="A10" s="438"/>
      <c r="B10" s="440"/>
      <c r="C10" s="440"/>
      <c r="D10" s="418"/>
      <c r="E10" s="289"/>
      <c r="F10" s="436"/>
    </row>
    <row r="11" spans="1:6" ht="34.5" customHeight="1" thickBot="1">
      <c r="A11" s="419" t="s">
        <v>346</v>
      </c>
      <c r="B11" s="420"/>
      <c r="C11" s="420"/>
      <c r="D11" s="420"/>
      <c r="E11" s="420"/>
      <c r="F11" s="421"/>
    </row>
    <row r="12" spans="1:6" ht="74.25" customHeight="1" thickBot="1">
      <c r="A12" s="400" t="s">
        <v>347</v>
      </c>
      <c r="B12" s="412" t="s">
        <v>276</v>
      </c>
      <c r="C12" s="274">
        <f>SUM(C13:C18)</f>
        <v>940.2529999999999</v>
      </c>
      <c r="D12" s="274">
        <f>SUM(D13:D18)</f>
        <v>413.803</v>
      </c>
      <c r="E12" s="290">
        <f>D12/C12</f>
        <v>0.4400975056713459</v>
      </c>
      <c r="F12" s="48" t="s">
        <v>291</v>
      </c>
    </row>
    <row r="13" spans="1:6" ht="35.25" customHeight="1" outlineLevel="1" thickBot="1">
      <c r="A13" s="401"/>
      <c r="B13" s="414"/>
      <c r="C13" s="275">
        <f>20</f>
        <v>20</v>
      </c>
      <c r="D13" s="275">
        <v>20</v>
      </c>
      <c r="E13" s="290">
        <f aca="true" t="shared" si="0" ref="E13:E76">D13/C13</f>
        <v>1</v>
      </c>
      <c r="F13" s="49" t="s">
        <v>325</v>
      </c>
    </row>
    <row r="14" spans="1:6" ht="39" customHeight="1" outlineLevel="1" thickBot="1">
      <c r="A14" s="401"/>
      <c r="B14" s="414"/>
      <c r="C14" s="275">
        <f>10</f>
        <v>10</v>
      </c>
      <c r="D14" s="275">
        <v>10</v>
      </c>
      <c r="E14" s="290">
        <f t="shared" si="0"/>
        <v>1</v>
      </c>
      <c r="F14" s="49" t="s">
        <v>326</v>
      </c>
    </row>
    <row r="15" spans="1:6" ht="31.5" customHeight="1" outlineLevel="1" thickBot="1">
      <c r="A15" s="401"/>
      <c r="B15" s="414"/>
      <c r="C15" s="276">
        <v>272.253</v>
      </c>
      <c r="D15" s="276">
        <v>236.803</v>
      </c>
      <c r="E15" s="290">
        <f t="shared" si="0"/>
        <v>0.8697902318799059</v>
      </c>
      <c r="F15" s="50" t="s">
        <v>257</v>
      </c>
    </row>
    <row r="16" spans="1:6" ht="36" customHeight="1" outlineLevel="1" thickBot="1">
      <c r="A16" s="401"/>
      <c r="B16" s="414"/>
      <c r="C16" s="276"/>
      <c r="D16" s="276"/>
      <c r="E16" s="290" t="e">
        <f t="shared" si="0"/>
        <v>#DIV/0!</v>
      </c>
      <c r="F16" s="50" t="s">
        <v>287</v>
      </c>
    </row>
    <row r="17" spans="1:6" ht="31.5" customHeight="1" outlineLevel="1" thickBot="1">
      <c r="A17" s="401"/>
      <c r="B17" s="414"/>
      <c r="C17" s="276">
        <v>170.324</v>
      </c>
      <c r="D17" s="276">
        <v>82</v>
      </c>
      <c r="E17" s="290">
        <f t="shared" si="0"/>
        <v>0.48143538197787744</v>
      </c>
      <c r="F17" s="50" t="s">
        <v>258</v>
      </c>
    </row>
    <row r="18" spans="1:6" ht="41.25" customHeight="1" outlineLevel="1" thickBot="1">
      <c r="A18" s="402"/>
      <c r="B18" s="422"/>
      <c r="C18" s="276">
        <f>402.676+65</f>
        <v>467.676</v>
      </c>
      <c r="D18" s="276">
        <v>65</v>
      </c>
      <c r="E18" s="290">
        <f t="shared" si="0"/>
        <v>0.13898510934920758</v>
      </c>
      <c r="F18" s="273" t="s">
        <v>409</v>
      </c>
    </row>
    <row r="19" spans="1:6" ht="102" customHeight="1" thickBot="1">
      <c r="A19" s="400" t="s">
        <v>348</v>
      </c>
      <c r="B19" s="403" t="s">
        <v>277</v>
      </c>
      <c r="C19" s="274">
        <f>SUM(C20:C23)</f>
        <v>130.11</v>
      </c>
      <c r="D19" s="274">
        <f>SUM(D20:D23)</f>
        <v>45.68</v>
      </c>
      <c r="E19" s="290">
        <f t="shared" si="0"/>
        <v>0.3510875413111982</v>
      </c>
      <c r="F19" s="51" t="s">
        <v>278</v>
      </c>
    </row>
    <row r="20" spans="1:6" ht="33" customHeight="1" outlineLevel="1" thickBot="1">
      <c r="A20" s="401"/>
      <c r="B20" s="404"/>
      <c r="C20" s="279">
        <v>35</v>
      </c>
      <c r="D20" s="279">
        <f>'[1]Бюджет'!$L$49/1000</f>
        <v>0</v>
      </c>
      <c r="E20" s="290">
        <f t="shared" si="0"/>
        <v>0</v>
      </c>
      <c r="F20" s="50" t="s">
        <v>259</v>
      </c>
    </row>
    <row r="21" spans="1:6" ht="50.25" customHeight="1" outlineLevel="1" thickBot="1">
      <c r="A21" s="401"/>
      <c r="B21" s="404"/>
      <c r="C21" s="279">
        <v>40.15</v>
      </c>
      <c r="D21" s="279">
        <f>'[1]Бюджет'!$L$50/1000</f>
        <v>0</v>
      </c>
      <c r="E21" s="290">
        <f t="shared" si="0"/>
        <v>0</v>
      </c>
      <c r="F21" s="50" t="s">
        <v>260</v>
      </c>
    </row>
    <row r="22" spans="1:6" ht="36.75" customHeight="1" outlineLevel="1" thickBot="1">
      <c r="A22" s="401"/>
      <c r="B22" s="404"/>
      <c r="C22" s="279">
        <v>45.96</v>
      </c>
      <c r="D22" s="279">
        <v>45.68</v>
      </c>
      <c r="E22" s="290">
        <f t="shared" si="0"/>
        <v>0.9939077458659704</v>
      </c>
      <c r="F22" s="50" t="s">
        <v>261</v>
      </c>
    </row>
    <row r="23" spans="1:6" ht="21" customHeight="1" outlineLevel="1" thickBot="1">
      <c r="A23" s="402"/>
      <c r="B23" s="406"/>
      <c r="C23" s="279">
        <v>9</v>
      </c>
      <c r="D23" s="279">
        <f>'[1]Бюджет'!$L$52/1000</f>
        <v>0</v>
      </c>
      <c r="E23" s="290">
        <f t="shared" si="0"/>
        <v>0</v>
      </c>
      <c r="F23" s="52" t="s">
        <v>262</v>
      </c>
    </row>
    <row r="24" spans="1:7" ht="102" customHeight="1" thickBot="1">
      <c r="A24" s="400" t="s">
        <v>349</v>
      </c>
      <c r="B24" s="403" t="s">
        <v>279</v>
      </c>
      <c r="C24" s="274">
        <f>SUM(C25:C51)</f>
        <v>22654.502709999993</v>
      </c>
      <c r="D24" s="274">
        <f>SUM(D25:D51)</f>
        <v>21186.2275</v>
      </c>
      <c r="E24" s="290">
        <f t="shared" si="0"/>
        <v>0.9351883716541756</v>
      </c>
      <c r="F24" s="51" t="s">
        <v>280</v>
      </c>
      <c r="G24" s="161"/>
    </row>
    <row r="25" spans="1:6" ht="42" customHeight="1" outlineLevel="1" thickBot="1">
      <c r="A25" s="401"/>
      <c r="B25" s="404"/>
      <c r="C25" s="279">
        <f>209.20918+291.54082+199.25</f>
        <v>700</v>
      </c>
      <c r="D25" s="279">
        <f>104+291.54082+199.25</f>
        <v>594.7908199999999</v>
      </c>
      <c r="E25" s="290">
        <f t="shared" si="0"/>
        <v>0.8497011714285714</v>
      </c>
      <c r="F25" s="211" t="s">
        <v>267</v>
      </c>
    </row>
    <row r="26" spans="1:6" ht="42" customHeight="1" outlineLevel="1" thickBot="1">
      <c r="A26" s="401"/>
      <c r="B26" s="404"/>
      <c r="C26" s="279">
        <f>4+199.05+74.15+2.8</f>
        <v>280.00000000000006</v>
      </c>
      <c r="D26" s="279">
        <v>199</v>
      </c>
      <c r="E26" s="290">
        <f t="shared" si="0"/>
        <v>0.7107142857142855</v>
      </c>
      <c r="F26" s="211" t="s">
        <v>271</v>
      </c>
    </row>
    <row r="27" spans="1:6" ht="34.5" customHeight="1" outlineLevel="1" thickBot="1">
      <c r="A27" s="401"/>
      <c r="B27" s="404"/>
      <c r="C27" s="279">
        <f>2860.22594+135.8+120.30837</f>
        <v>3116.33431</v>
      </c>
      <c r="D27" s="279">
        <f>2449.37261+135.8+119.648</f>
        <v>2704.82061</v>
      </c>
      <c r="E27" s="290">
        <f t="shared" si="0"/>
        <v>0.8679494370422665</v>
      </c>
      <c r="F27" s="211" t="s">
        <v>272</v>
      </c>
    </row>
    <row r="28" spans="1:6" ht="84.75" customHeight="1" outlineLevel="1" thickBot="1">
      <c r="A28" s="401"/>
      <c r="B28" s="404"/>
      <c r="C28" s="279">
        <f>484.9</f>
        <v>484.9</v>
      </c>
      <c r="D28" s="279">
        <v>484.9</v>
      </c>
      <c r="E28" s="290">
        <f t="shared" si="0"/>
        <v>1</v>
      </c>
      <c r="F28" s="212" t="s">
        <v>350</v>
      </c>
    </row>
    <row r="29" spans="1:6" ht="84.75" customHeight="1" outlineLevel="1" thickBot="1">
      <c r="A29" s="401"/>
      <c r="B29" s="404"/>
      <c r="C29" s="280">
        <v>800.08691</v>
      </c>
      <c r="D29" s="280">
        <v>800.08691</v>
      </c>
      <c r="E29" s="290">
        <f t="shared" si="0"/>
        <v>1</v>
      </c>
      <c r="F29" s="212" t="s">
        <v>371</v>
      </c>
    </row>
    <row r="30" spans="1:6" ht="99.75" customHeight="1" outlineLevel="1" thickBot="1">
      <c r="A30" s="401"/>
      <c r="B30" s="404"/>
      <c r="C30" s="279">
        <v>1064</v>
      </c>
      <c r="D30" s="279">
        <v>1064</v>
      </c>
      <c r="E30" s="290">
        <f t="shared" si="0"/>
        <v>1</v>
      </c>
      <c r="F30" s="212" t="s">
        <v>370</v>
      </c>
    </row>
    <row r="31" spans="1:6" ht="109.5" customHeight="1" outlineLevel="1" thickBot="1">
      <c r="A31" s="401"/>
      <c r="B31" s="404"/>
      <c r="C31" s="279">
        <v>294.93478</v>
      </c>
      <c r="D31" s="279">
        <v>294.93478</v>
      </c>
      <c r="E31" s="290">
        <f t="shared" si="0"/>
        <v>1</v>
      </c>
      <c r="F31" s="162" t="s">
        <v>369</v>
      </c>
    </row>
    <row r="32" spans="1:6" ht="102" customHeight="1" outlineLevel="1" collapsed="1" thickBot="1">
      <c r="A32" s="401"/>
      <c r="B32" s="404"/>
      <c r="C32" s="279">
        <v>208.86</v>
      </c>
      <c r="D32" s="279">
        <v>208.86</v>
      </c>
      <c r="E32" s="290">
        <f t="shared" si="0"/>
        <v>1</v>
      </c>
      <c r="F32" s="162" t="s">
        <v>351</v>
      </c>
    </row>
    <row r="33" spans="1:6" ht="102" customHeight="1" outlineLevel="1" thickBot="1">
      <c r="A33" s="401"/>
      <c r="B33" s="404"/>
      <c r="C33" s="279">
        <v>87.384</v>
      </c>
      <c r="D33" s="279">
        <v>87.384</v>
      </c>
      <c r="E33" s="290">
        <f t="shared" si="0"/>
        <v>1</v>
      </c>
      <c r="F33" s="163" t="s">
        <v>352</v>
      </c>
    </row>
    <row r="34" spans="1:6" ht="67.5" customHeight="1" outlineLevel="1" thickBot="1">
      <c r="A34" s="401"/>
      <c r="B34" s="404"/>
      <c r="C34" s="279">
        <v>499.8</v>
      </c>
      <c r="D34" s="279">
        <v>499.8</v>
      </c>
      <c r="E34" s="290">
        <f t="shared" si="0"/>
        <v>1</v>
      </c>
      <c r="F34" s="163" t="s">
        <v>383</v>
      </c>
    </row>
    <row r="35" spans="1:6" ht="48.75" customHeight="1" outlineLevel="1" thickBot="1">
      <c r="A35" s="401"/>
      <c r="B35" s="404"/>
      <c r="C35" s="279">
        <v>600</v>
      </c>
      <c r="D35" s="279">
        <v>600</v>
      </c>
      <c r="E35" s="290">
        <f t="shared" si="0"/>
        <v>1</v>
      </c>
      <c r="F35" s="163" t="s">
        <v>384</v>
      </c>
    </row>
    <row r="36" spans="1:6" ht="30.75" customHeight="1" outlineLevel="1" thickBot="1">
      <c r="A36" s="401"/>
      <c r="B36" s="405"/>
      <c r="C36" s="279">
        <f>93.148+28.4+26.352</f>
        <v>147.9</v>
      </c>
      <c r="D36" s="279">
        <f>69.79897+25.5762+26.349</f>
        <v>121.72417</v>
      </c>
      <c r="E36" s="290">
        <f t="shared" si="0"/>
        <v>0.8230167004732928</v>
      </c>
      <c r="F36" s="211" t="s">
        <v>264</v>
      </c>
    </row>
    <row r="37" spans="1:6" ht="30.75" customHeight="1" outlineLevel="1" thickBot="1">
      <c r="A37" s="401"/>
      <c r="B37" s="405"/>
      <c r="C37" s="279">
        <v>800.015</v>
      </c>
      <c r="D37" s="279">
        <v>733.34723</v>
      </c>
      <c r="E37" s="290">
        <f t="shared" si="0"/>
        <v>0.9166668499965626</v>
      </c>
      <c r="F37" s="211" t="s">
        <v>263</v>
      </c>
    </row>
    <row r="38" spans="1:6" ht="30.75" customHeight="1" outlineLevel="1" thickBot="1">
      <c r="A38" s="401"/>
      <c r="B38" s="405"/>
      <c r="C38" s="279">
        <v>83</v>
      </c>
      <c r="D38" s="279">
        <v>82.60181</v>
      </c>
      <c r="E38" s="290">
        <f t="shared" si="0"/>
        <v>0.995202530120482</v>
      </c>
      <c r="F38" s="211" t="s">
        <v>265</v>
      </c>
    </row>
    <row r="39" spans="1:6" ht="24" customHeight="1" outlineLevel="1" thickBot="1">
      <c r="A39" s="401"/>
      <c r="B39" s="405"/>
      <c r="C39" s="279">
        <f>1500+100+100</f>
        <v>1700</v>
      </c>
      <c r="D39" s="279">
        <f>1362.86706+98.1+99.968</f>
        <v>1560.93506</v>
      </c>
      <c r="E39" s="290">
        <f t="shared" si="0"/>
        <v>0.918197094117647</v>
      </c>
      <c r="F39" s="211" t="s">
        <v>266</v>
      </c>
    </row>
    <row r="40" spans="1:6" ht="24" customHeight="1" outlineLevel="1" thickBot="1">
      <c r="A40" s="401"/>
      <c r="B40" s="405"/>
      <c r="C40" s="279">
        <f>0.7+21.618+35.15+67.96</f>
        <v>125.428</v>
      </c>
      <c r="D40" s="279">
        <f>0.7+21.618+35.15+67.96</f>
        <v>125.428</v>
      </c>
      <c r="E40" s="290">
        <f t="shared" si="0"/>
        <v>1</v>
      </c>
      <c r="F40" s="211" t="s">
        <v>268</v>
      </c>
    </row>
    <row r="41" spans="1:6" ht="24" customHeight="1" outlineLevel="1" thickBot="1">
      <c r="A41" s="401"/>
      <c r="B41" s="405"/>
      <c r="C41" s="279">
        <f>200+20</f>
        <v>220</v>
      </c>
      <c r="D41" s="279">
        <f>193</f>
        <v>193</v>
      </c>
      <c r="E41" s="290">
        <f t="shared" si="0"/>
        <v>0.8772727272727273</v>
      </c>
      <c r="F41" s="211" t="s">
        <v>269</v>
      </c>
    </row>
    <row r="42" spans="1:6" ht="27.75" customHeight="1" hidden="1" outlineLevel="2">
      <c r="A42" s="401"/>
      <c r="B42" s="405"/>
      <c r="C42" s="147"/>
      <c r="D42" s="147">
        <v>0</v>
      </c>
      <c r="E42" s="290" t="e">
        <f t="shared" si="0"/>
        <v>#DIV/0!</v>
      </c>
      <c r="F42" s="211" t="s">
        <v>327</v>
      </c>
    </row>
    <row r="43" spans="1:6" ht="27.75" customHeight="1" outlineLevel="1" collapsed="1" thickBot="1">
      <c r="A43" s="401"/>
      <c r="B43" s="405"/>
      <c r="C43" s="216">
        <v>10355.63</v>
      </c>
      <c r="D43" s="215">
        <v>9832.77</v>
      </c>
      <c r="E43" s="290">
        <f t="shared" si="0"/>
        <v>0.9495095904353479</v>
      </c>
      <c r="F43" s="211" t="s">
        <v>270</v>
      </c>
    </row>
    <row r="44" spans="1:6" ht="27.75" customHeight="1" outlineLevel="1" thickBot="1">
      <c r="A44" s="401"/>
      <c r="B44" s="405"/>
      <c r="C44" s="279">
        <v>54.6484</v>
      </c>
      <c r="D44" s="279">
        <v>54.6484</v>
      </c>
      <c r="E44" s="290">
        <f t="shared" si="0"/>
        <v>1</v>
      </c>
      <c r="F44" s="211" t="s">
        <v>328</v>
      </c>
    </row>
    <row r="45" spans="1:6" ht="28.5" customHeight="1" outlineLevel="1" thickBot="1">
      <c r="A45" s="401"/>
      <c r="B45" s="405"/>
      <c r="C45" s="279">
        <f>229.4+178.9</f>
        <v>408.3</v>
      </c>
      <c r="D45" s="279">
        <f>229.4+178.858</f>
        <v>408.25800000000004</v>
      </c>
      <c r="E45" s="290">
        <f t="shared" si="0"/>
        <v>0.999897134459956</v>
      </c>
      <c r="F45" s="211" t="s">
        <v>290</v>
      </c>
    </row>
    <row r="46" spans="1:6" ht="43.5" customHeight="1" outlineLevel="1" collapsed="1" thickBot="1">
      <c r="A46" s="401"/>
      <c r="B46" s="405"/>
      <c r="C46" s="279">
        <f>'[1]Бюджет'!$K$89/1000</f>
        <v>350</v>
      </c>
      <c r="D46" s="279">
        <v>261.6564</v>
      </c>
      <c r="E46" s="290">
        <f t="shared" si="0"/>
        <v>0.7475897142857143</v>
      </c>
      <c r="F46" s="212" t="s">
        <v>372</v>
      </c>
    </row>
    <row r="47" spans="1:6" ht="46.5" customHeight="1" outlineLevel="1" thickBot="1">
      <c r="A47" s="401"/>
      <c r="B47" s="404"/>
      <c r="C47" s="279">
        <v>119.28131</v>
      </c>
      <c r="D47" s="279">
        <v>119.28131</v>
      </c>
      <c r="E47" s="290">
        <f t="shared" si="0"/>
        <v>1</v>
      </c>
      <c r="F47" s="212" t="s">
        <v>353</v>
      </c>
    </row>
    <row r="48" spans="1:6" ht="93" customHeight="1" outlineLevel="1" thickBot="1">
      <c r="A48" s="401"/>
      <c r="B48" s="404"/>
      <c r="C48" s="280">
        <v>112.94</v>
      </c>
      <c r="D48" s="280">
        <v>112.94</v>
      </c>
      <c r="E48" s="290">
        <f t="shared" si="0"/>
        <v>1</v>
      </c>
      <c r="F48" s="277" t="s">
        <v>351</v>
      </c>
    </row>
    <row r="49" spans="1:6" ht="84" customHeight="1" outlineLevel="1" thickBot="1">
      <c r="A49" s="401"/>
      <c r="B49" s="404"/>
      <c r="C49" s="280">
        <v>41.06</v>
      </c>
      <c r="D49" s="280">
        <v>41.06</v>
      </c>
      <c r="E49" s="290">
        <f t="shared" si="0"/>
        <v>1</v>
      </c>
      <c r="F49" s="278" t="s">
        <v>352</v>
      </c>
    </row>
    <row r="50" spans="1:6" ht="33.75" customHeight="1" outlineLevel="1" thickBot="1">
      <c r="A50" s="401"/>
      <c r="B50" s="404"/>
      <c r="C50" s="147"/>
      <c r="D50" s="147"/>
      <c r="E50" s="290" t="e">
        <f t="shared" si="0"/>
        <v>#DIV/0!</v>
      </c>
      <c r="F50" s="50"/>
    </row>
    <row r="51" spans="1:6" ht="15" customHeight="1" outlineLevel="1" thickBot="1">
      <c r="A51" s="402"/>
      <c r="B51" s="406"/>
      <c r="C51" s="147"/>
      <c r="D51" s="147"/>
      <c r="E51" s="290" t="e">
        <f t="shared" si="0"/>
        <v>#DIV/0!</v>
      </c>
      <c r="F51" s="50"/>
    </row>
    <row r="52" spans="1:6" ht="102" customHeight="1" thickBot="1">
      <c r="A52" s="400" t="s">
        <v>354</v>
      </c>
      <c r="B52" s="412" t="s">
        <v>281</v>
      </c>
      <c r="C52" s="274">
        <f>SUM(C53:C65)</f>
        <v>20987.6361</v>
      </c>
      <c r="D52" s="274">
        <f>SUM(D53:D65)</f>
        <v>20987.5061</v>
      </c>
      <c r="E52" s="290">
        <f t="shared" si="0"/>
        <v>0.9999938058769753</v>
      </c>
      <c r="F52" s="51" t="s">
        <v>282</v>
      </c>
    </row>
    <row r="53" spans="1:6" ht="49.5" customHeight="1" outlineLevel="1" thickBot="1">
      <c r="A53" s="401"/>
      <c r="B53" s="413"/>
      <c r="C53" s="279">
        <v>10064.84124</v>
      </c>
      <c r="D53" s="279">
        <v>10064.84124</v>
      </c>
      <c r="E53" s="290">
        <f t="shared" si="0"/>
        <v>1</v>
      </c>
      <c r="F53" s="211" t="s">
        <v>292</v>
      </c>
    </row>
    <row r="54" spans="1:6" ht="38.25" customHeight="1" outlineLevel="1" thickBot="1">
      <c r="A54" s="401"/>
      <c r="B54" s="413"/>
      <c r="C54" s="279">
        <v>2220.15</v>
      </c>
      <c r="D54" s="279">
        <v>2220.15</v>
      </c>
      <c r="E54" s="290">
        <f t="shared" si="0"/>
        <v>1</v>
      </c>
      <c r="F54" s="211" t="s">
        <v>293</v>
      </c>
    </row>
    <row r="55" spans="1:6" ht="38.25" customHeight="1" outlineLevel="1" thickBot="1">
      <c r="A55" s="401"/>
      <c r="B55" s="413"/>
      <c r="C55" s="279">
        <v>2220.15</v>
      </c>
      <c r="D55" s="279">
        <v>2220.15</v>
      </c>
      <c r="E55" s="290">
        <f t="shared" si="0"/>
        <v>1</v>
      </c>
      <c r="F55" s="211" t="s">
        <v>373</v>
      </c>
    </row>
    <row r="56" spans="1:6" ht="49.5" customHeight="1" outlineLevel="1" thickBot="1">
      <c r="A56" s="401"/>
      <c r="B56" s="413"/>
      <c r="C56" s="279">
        <v>64.318</v>
      </c>
      <c r="D56" s="279">
        <v>64.318</v>
      </c>
      <c r="E56" s="290">
        <f t="shared" si="0"/>
        <v>1</v>
      </c>
      <c r="F56" s="211" t="s">
        <v>294</v>
      </c>
    </row>
    <row r="57" spans="1:6" ht="51" customHeight="1" outlineLevel="1" thickBot="1">
      <c r="A57" s="401"/>
      <c r="B57" s="413"/>
      <c r="C57" s="279">
        <v>649.07</v>
      </c>
      <c r="D57" s="279">
        <v>649.07</v>
      </c>
      <c r="E57" s="290">
        <f t="shared" si="0"/>
        <v>1</v>
      </c>
      <c r="F57" s="211" t="s">
        <v>295</v>
      </c>
    </row>
    <row r="58" spans="1:6" ht="41.25" customHeight="1" outlineLevel="1" thickBot="1">
      <c r="A58" s="401"/>
      <c r="B58" s="413"/>
      <c r="C58" s="279">
        <v>116.85</v>
      </c>
      <c r="D58" s="279">
        <v>116.85</v>
      </c>
      <c r="E58" s="290">
        <f t="shared" si="0"/>
        <v>1</v>
      </c>
      <c r="F58" s="211" t="s">
        <v>293</v>
      </c>
    </row>
    <row r="59" spans="1:6" ht="41.25" customHeight="1" outlineLevel="1" thickBot="1">
      <c r="A59" s="401"/>
      <c r="B59" s="413"/>
      <c r="C59" s="279">
        <v>116.85</v>
      </c>
      <c r="D59" s="279">
        <v>116.85</v>
      </c>
      <c r="E59" s="290">
        <f t="shared" si="0"/>
        <v>1</v>
      </c>
      <c r="F59" s="211" t="s">
        <v>373</v>
      </c>
    </row>
    <row r="60" spans="1:6" ht="41.25" customHeight="1" outlineLevel="1" thickBot="1">
      <c r="A60" s="401"/>
      <c r="B60" s="413"/>
      <c r="C60" s="147">
        <v>0</v>
      </c>
      <c r="D60" s="147">
        <v>0</v>
      </c>
      <c r="E60" s="290" t="e">
        <f t="shared" si="0"/>
        <v>#DIV/0!</v>
      </c>
      <c r="F60" s="211" t="s">
        <v>296</v>
      </c>
    </row>
    <row r="61" spans="1:6" ht="40.5" customHeight="1" outlineLevel="1" thickBot="1">
      <c r="A61" s="401"/>
      <c r="B61" s="413"/>
      <c r="C61" s="279">
        <f>'[1]Бюджет'!$K$106/1000</f>
        <v>120</v>
      </c>
      <c r="D61" s="279">
        <v>120</v>
      </c>
      <c r="E61" s="290">
        <f t="shared" si="0"/>
        <v>1</v>
      </c>
      <c r="F61" s="211" t="s">
        <v>273</v>
      </c>
    </row>
    <row r="62" spans="1:6" ht="40.5" customHeight="1" outlineLevel="1" thickBot="1">
      <c r="A62" s="401"/>
      <c r="B62" s="413"/>
      <c r="C62" s="279">
        <f>10.2+77.8</f>
        <v>88</v>
      </c>
      <c r="D62" s="279">
        <f>10.2+77.67</f>
        <v>87.87</v>
      </c>
      <c r="E62" s="290">
        <f t="shared" si="0"/>
        <v>0.9985227272727273</v>
      </c>
      <c r="F62" s="211" t="s">
        <v>329</v>
      </c>
    </row>
    <row r="63" spans="1:6" ht="40.5" customHeight="1" outlineLevel="1" thickBot="1">
      <c r="A63" s="401"/>
      <c r="B63" s="413"/>
      <c r="C63" s="279">
        <v>767.69615</v>
      </c>
      <c r="D63" s="279">
        <v>767.69615</v>
      </c>
      <c r="E63" s="290">
        <f t="shared" si="0"/>
        <v>1</v>
      </c>
      <c r="F63" s="211" t="s">
        <v>410</v>
      </c>
    </row>
    <row r="64" spans="1:6" ht="40.5" customHeight="1" outlineLevel="1" thickBot="1">
      <c r="A64" s="401"/>
      <c r="B64" s="413"/>
      <c r="C64" s="279">
        <v>4099.18</v>
      </c>
      <c r="D64" s="279">
        <v>4099.18</v>
      </c>
      <c r="E64" s="290">
        <f t="shared" si="0"/>
        <v>1</v>
      </c>
      <c r="F64" s="211" t="s">
        <v>330</v>
      </c>
    </row>
    <row r="65" spans="1:6" ht="69.75" customHeight="1" outlineLevel="1" thickBot="1">
      <c r="A65" s="401"/>
      <c r="B65" s="414"/>
      <c r="C65" s="280">
        <v>460.53071</v>
      </c>
      <c r="D65" s="280">
        <v>460.53071</v>
      </c>
      <c r="E65" s="290">
        <f t="shared" si="0"/>
        <v>1</v>
      </c>
      <c r="F65" s="50" t="s">
        <v>331</v>
      </c>
    </row>
    <row r="66" spans="1:6" ht="102" customHeight="1" thickBot="1">
      <c r="A66" s="400" t="s">
        <v>355</v>
      </c>
      <c r="B66" s="415" t="s">
        <v>332</v>
      </c>
      <c r="C66" s="274">
        <f>SUM(C67:C77)</f>
        <v>5910.8737</v>
      </c>
      <c r="D66" s="274">
        <f>SUM(D67:D77)</f>
        <v>5697.24812</v>
      </c>
      <c r="E66" s="290">
        <f t="shared" si="0"/>
        <v>0.9638588826555371</v>
      </c>
      <c r="F66" s="51" t="s">
        <v>283</v>
      </c>
    </row>
    <row r="67" spans="1:6" ht="40.5" customHeight="1" outlineLevel="1" thickBot="1">
      <c r="A67" s="401"/>
      <c r="B67" s="416"/>
      <c r="C67" s="279">
        <f>43.7+0.14971</f>
        <v>43.84971</v>
      </c>
      <c r="D67" s="279">
        <f>35</f>
        <v>35</v>
      </c>
      <c r="E67" s="290">
        <f t="shared" si="0"/>
        <v>0.7981808773649814</v>
      </c>
      <c r="F67" s="53" t="s">
        <v>274</v>
      </c>
    </row>
    <row r="68" spans="1:6" ht="52.5" customHeight="1" outlineLevel="1" thickBot="1">
      <c r="A68" s="401"/>
      <c r="B68" s="416"/>
      <c r="C68" s="280">
        <f>299.43152+90.42837</f>
        <v>389.85988999999995</v>
      </c>
      <c r="D68" s="280">
        <f>299.43152+90.42837</f>
        <v>389.85988999999995</v>
      </c>
      <c r="E68" s="290">
        <f t="shared" si="0"/>
        <v>1</v>
      </c>
      <c r="F68" s="162" t="s">
        <v>356</v>
      </c>
    </row>
    <row r="69" spans="1:6" ht="52.5" customHeight="1" outlineLevel="1" thickBot="1">
      <c r="A69" s="401"/>
      <c r="B69" s="416"/>
      <c r="C69" s="279">
        <f>36.149+10.917</f>
        <v>47.066</v>
      </c>
      <c r="D69" s="279">
        <f>36.149+10.917</f>
        <v>47.066</v>
      </c>
      <c r="E69" s="290">
        <f t="shared" si="0"/>
        <v>1</v>
      </c>
      <c r="F69" s="162" t="s">
        <v>357</v>
      </c>
    </row>
    <row r="70" spans="1:6" ht="56.25" customHeight="1" outlineLevel="1" thickBot="1">
      <c r="A70" s="401"/>
      <c r="B70" s="416"/>
      <c r="C70" s="279">
        <f>'[1]Бюджет'!$K$112/1000</f>
        <v>940</v>
      </c>
      <c r="D70" s="279">
        <v>940</v>
      </c>
      <c r="E70" s="290">
        <f t="shared" si="0"/>
        <v>1</v>
      </c>
      <c r="F70" s="50" t="s">
        <v>411</v>
      </c>
    </row>
    <row r="71" spans="1:6" ht="39.75" customHeight="1" outlineLevel="1" thickBot="1">
      <c r="A71" s="401"/>
      <c r="B71" s="416"/>
      <c r="C71" s="279">
        <f>'[1]Бюджет'!$K$113/1000</f>
        <v>150</v>
      </c>
      <c r="D71" s="279">
        <v>150</v>
      </c>
      <c r="E71" s="290">
        <f t="shared" si="0"/>
        <v>1</v>
      </c>
      <c r="F71" s="50" t="s">
        <v>275</v>
      </c>
    </row>
    <row r="72" spans="1:6" ht="45.75" customHeight="1" outlineLevel="1" thickBot="1">
      <c r="A72" s="401"/>
      <c r="B72" s="416"/>
      <c r="C72" s="279">
        <v>1559.1</v>
      </c>
      <c r="D72" s="279">
        <v>1559.1</v>
      </c>
      <c r="E72" s="290">
        <f t="shared" si="0"/>
        <v>1</v>
      </c>
      <c r="F72" s="162" t="s">
        <v>358</v>
      </c>
    </row>
    <row r="73" spans="1:6" ht="75" customHeight="1" outlineLevel="2" thickBot="1">
      <c r="A73" s="401"/>
      <c r="B73" s="416"/>
      <c r="C73" s="280">
        <f>128.97231+47.8</f>
        <v>176.77231</v>
      </c>
      <c r="D73" s="280">
        <f>128.88474+47.8</f>
        <v>176.68473999999998</v>
      </c>
      <c r="E73" s="290">
        <f t="shared" si="0"/>
        <v>0.9995046169844133</v>
      </c>
      <c r="F73" s="212" t="s">
        <v>385</v>
      </c>
    </row>
    <row r="74" spans="1:6" ht="110.25" customHeight="1" outlineLevel="1" thickBot="1">
      <c r="A74" s="401"/>
      <c r="B74" s="416"/>
      <c r="C74" s="148">
        <v>20</v>
      </c>
      <c r="D74" s="148">
        <v>20</v>
      </c>
      <c r="E74" s="290">
        <f t="shared" si="0"/>
        <v>1</v>
      </c>
      <c r="F74" s="162" t="s">
        <v>376</v>
      </c>
    </row>
    <row r="75" spans="1:6" ht="113.25" customHeight="1" outlineLevel="1" thickBot="1">
      <c r="A75" s="401"/>
      <c r="B75" s="416"/>
      <c r="C75" s="213">
        <v>409.3681</v>
      </c>
      <c r="D75" s="215">
        <v>309.0729</v>
      </c>
      <c r="E75" s="290">
        <f t="shared" si="0"/>
        <v>0.7549999621367663</v>
      </c>
      <c r="F75" s="214" t="s">
        <v>375</v>
      </c>
    </row>
    <row r="76" spans="1:6" ht="114" customHeight="1" outlineLevel="1" thickBot="1">
      <c r="A76" s="159"/>
      <c r="B76" s="160"/>
      <c r="C76" s="213">
        <v>1230.13</v>
      </c>
      <c r="D76" s="147">
        <v>1125.7369</v>
      </c>
      <c r="E76" s="290">
        <f t="shared" si="0"/>
        <v>0.915136530285417</v>
      </c>
      <c r="F76" s="214" t="s">
        <v>374</v>
      </c>
    </row>
    <row r="77" spans="1:6" ht="110.25" customHeight="1" outlineLevel="1" thickBot="1">
      <c r="A77" s="159"/>
      <c r="B77" s="160"/>
      <c r="C77" s="215">
        <v>944.72769</v>
      </c>
      <c r="D77" s="215">
        <v>944.72769</v>
      </c>
      <c r="E77" s="290">
        <f>D77/C77</f>
        <v>1</v>
      </c>
      <c r="F77" s="214" t="s">
        <v>359</v>
      </c>
    </row>
    <row r="78" spans="1:6" ht="52.5" customHeight="1" hidden="1" outlineLevel="1" collapsed="1" thickBot="1">
      <c r="A78" s="423" t="s">
        <v>360</v>
      </c>
      <c r="B78" s="424" t="s">
        <v>361</v>
      </c>
      <c r="C78" s="149">
        <f>SUM(C79:C80)</f>
        <v>0</v>
      </c>
      <c r="D78" s="149">
        <f>SUM(D79:D80)</f>
        <v>0</v>
      </c>
      <c r="E78" s="290" t="e">
        <f>D78/C78</f>
        <v>#DIV/0!</v>
      </c>
      <c r="F78" s="164" t="s">
        <v>362</v>
      </c>
    </row>
    <row r="79" spans="1:6" ht="72" customHeight="1" hidden="1" outlineLevel="1" thickBot="1">
      <c r="A79" s="401"/>
      <c r="B79" s="416"/>
      <c r="C79" s="147"/>
      <c r="D79" s="147"/>
      <c r="E79" s="290" t="e">
        <f>D79/C79</f>
        <v>#DIV/0!</v>
      </c>
      <c r="F79" s="50" t="s">
        <v>363</v>
      </c>
    </row>
    <row r="80" spans="1:6" ht="69.75" customHeight="1" hidden="1" outlineLevel="1" thickBot="1">
      <c r="A80" s="402"/>
      <c r="B80" s="425"/>
      <c r="C80" s="148"/>
      <c r="D80" s="148"/>
      <c r="E80" s="290" t="e">
        <f>D80/C80</f>
        <v>#DIV/0!</v>
      </c>
      <c r="F80" s="50" t="s">
        <v>364</v>
      </c>
    </row>
    <row r="81" spans="1:6" ht="19.5" customHeight="1" collapsed="1" thickBot="1">
      <c r="A81" s="398" t="s">
        <v>310</v>
      </c>
      <c r="B81" s="399"/>
      <c r="C81" s="54">
        <f>C12+C19+C24+C52+C66+C78</f>
        <v>50623.37551</v>
      </c>
      <c r="D81" s="54">
        <f>D12+D19+D24+D52+D66+D78</f>
        <v>48330.46472</v>
      </c>
      <c r="E81" s="290">
        <f>D81/C81</f>
        <v>0.9547064816026134</v>
      </c>
      <c r="F81" s="55"/>
    </row>
    <row r="82" spans="1:6" ht="30" customHeight="1" thickBot="1">
      <c r="A82" s="409" t="s">
        <v>365</v>
      </c>
      <c r="B82" s="410"/>
      <c r="C82" s="410"/>
      <c r="D82" s="410"/>
      <c r="E82" s="410"/>
      <c r="F82" s="411"/>
    </row>
    <row r="83" spans="1:6" ht="102" customHeight="1" thickBot="1">
      <c r="A83" s="56" t="s">
        <v>366</v>
      </c>
      <c r="B83" s="57" t="s">
        <v>248</v>
      </c>
      <c r="C83" s="281">
        <f>'[1]Бюджет'!$K$45/1000</f>
        <v>245</v>
      </c>
      <c r="D83" s="281">
        <v>241.4</v>
      </c>
      <c r="E83" s="290">
        <f aca="true" t="shared" si="1" ref="E83:E89">D83/C83</f>
        <v>0.9853061224489796</v>
      </c>
      <c r="F83" s="58" t="s">
        <v>285</v>
      </c>
    </row>
    <row r="84" spans="1:6" ht="102" customHeight="1" thickBot="1">
      <c r="A84" s="59" t="s">
        <v>367</v>
      </c>
      <c r="B84" s="60" t="s">
        <v>249</v>
      </c>
      <c r="C84" s="281">
        <f>'[1]Бюджет'!$K$46/1000</f>
        <v>50</v>
      </c>
      <c r="D84" s="281">
        <v>45</v>
      </c>
      <c r="E84" s="290">
        <f t="shared" si="1"/>
        <v>0.9</v>
      </c>
      <c r="F84" s="61" t="s">
        <v>309</v>
      </c>
    </row>
    <row r="85" spans="1:6" ht="102" customHeight="1" thickBot="1">
      <c r="A85" s="62" t="s">
        <v>333</v>
      </c>
      <c r="B85" s="63" t="s">
        <v>334</v>
      </c>
      <c r="C85" s="281">
        <f>'[1]Бюджет'!$K$32/1000</f>
        <v>2.88</v>
      </c>
      <c r="D85" s="281">
        <v>2.88</v>
      </c>
      <c r="E85" s="290">
        <f t="shared" si="1"/>
        <v>1</v>
      </c>
      <c r="F85" s="65" t="s">
        <v>368</v>
      </c>
    </row>
    <row r="86" spans="1:6" ht="102" customHeight="1" hidden="1" thickBot="1">
      <c r="A86" s="59" t="s">
        <v>306</v>
      </c>
      <c r="B86" s="63" t="s">
        <v>284</v>
      </c>
      <c r="C86" s="64">
        <v>0</v>
      </c>
      <c r="D86" s="64">
        <v>0</v>
      </c>
      <c r="E86" s="290" t="e">
        <f t="shared" si="1"/>
        <v>#DIV/0!</v>
      </c>
      <c r="F86" s="65" t="s">
        <v>307</v>
      </c>
    </row>
    <row r="87" spans="1:6" ht="102" customHeight="1" hidden="1" thickBot="1">
      <c r="A87" s="66" t="s">
        <v>305</v>
      </c>
      <c r="B87" s="47" t="s">
        <v>288</v>
      </c>
      <c r="C87" s="54">
        <v>0</v>
      </c>
      <c r="D87" s="54">
        <v>0</v>
      </c>
      <c r="E87" s="290" t="e">
        <f t="shared" si="1"/>
        <v>#DIV/0!</v>
      </c>
      <c r="F87" s="61" t="s">
        <v>312</v>
      </c>
    </row>
    <row r="88" spans="1:6" ht="25.5" customHeight="1" thickBot="1">
      <c r="A88" s="398" t="s">
        <v>308</v>
      </c>
      <c r="B88" s="399"/>
      <c r="C88" s="54">
        <f>C83+C84+C85</f>
        <v>297.88</v>
      </c>
      <c r="D88" s="54">
        <f>D83+D84+D85</f>
        <v>289.28</v>
      </c>
      <c r="E88" s="290">
        <f t="shared" si="1"/>
        <v>0.9711293138176446</v>
      </c>
      <c r="F88" s="55"/>
    </row>
    <row r="89" spans="1:6" ht="25.5" customHeight="1" thickBot="1">
      <c r="A89" s="407" t="s">
        <v>335</v>
      </c>
      <c r="B89" s="408"/>
      <c r="C89" s="282">
        <f>C81+C88</f>
        <v>50921.255509999995</v>
      </c>
      <c r="D89" s="282">
        <f>D81+D88</f>
        <v>48619.74472</v>
      </c>
      <c r="E89" s="290">
        <f t="shared" si="1"/>
        <v>0.9548025521572614</v>
      </c>
      <c r="F89" s="67"/>
    </row>
  </sheetData>
  <sheetProtection/>
  <mergeCells count="26">
    <mergeCell ref="A78:A80"/>
    <mergeCell ref="B78:B80"/>
    <mergeCell ref="A4:F4"/>
    <mergeCell ref="B5:D5"/>
    <mergeCell ref="A7:B8"/>
    <mergeCell ref="C7:D7"/>
    <mergeCell ref="F7:F10"/>
    <mergeCell ref="A9:A10"/>
    <mergeCell ref="B9:B10"/>
    <mergeCell ref="C9:C10"/>
    <mergeCell ref="D9:D10"/>
    <mergeCell ref="A11:F11"/>
    <mergeCell ref="A19:A23"/>
    <mergeCell ref="B19:B23"/>
    <mergeCell ref="A12:A18"/>
    <mergeCell ref="B12:B18"/>
    <mergeCell ref="A81:B81"/>
    <mergeCell ref="A24:A51"/>
    <mergeCell ref="B24:B51"/>
    <mergeCell ref="A52:A65"/>
    <mergeCell ref="A89:B89"/>
    <mergeCell ref="A88:B88"/>
    <mergeCell ref="A82:F82"/>
    <mergeCell ref="B52:B65"/>
    <mergeCell ref="A66:A75"/>
    <mergeCell ref="B66:B7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2019-03-04T10:31:01Z</cp:lastPrinted>
  <dcterms:created xsi:type="dcterms:W3CDTF">2007-10-25T07:17:21Z</dcterms:created>
  <dcterms:modified xsi:type="dcterms:W3CDTF">2019-09-13T11:54:25Z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