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1'!$A$1:$F$174</definedName>
    <definedName name="_xlnm.Print_Area" localSheetId="1">'Приложение 2'!$A$1:$D$151</definedName>
    <definedName name="_xlnm.Print_Area" localSheetId="4">'Приложение 5'!$A$1:$F$79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<sst xmlns="http://schemas.openxmlformats.org/spreadsheetml/2006/main" count="760" uniqueCount="432">
  <si>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</si>
  <si>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</si>
  <si>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</si>
  <si>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</si>
  <si>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</si>
  <si>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</si>
  <si>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</si>
  <si>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</si>
  <si>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</si>
  <si>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</si>
  <si>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</si>
  <si>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</si>
  <si>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</si>
  <si>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</si>
  <si>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</si>
  <si>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</si>
  <si>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</si>
  <si>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</si>
  <si>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</si>
  <si>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</si>
  <si>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</si>
  <si>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</si>
  <si>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</si>
  <si>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</si>
  <si>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</si>
  <si>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</si>
  <si>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</si>
  <si>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</si>
  <si>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</si>
  <si>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</si>
  <si>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</si>
  <si>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</si>
  <si>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</si>
  <si>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</si>
  <si>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</si>
  <si>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</si>
  <si>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</si>
  <si>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</si>
  <si>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</si>
  <si>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</si>
  <si>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</si>
  <si>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</si>
  <si>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</si>
  <si>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</si>
  <si>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</si>
  <si>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</si>
  <si>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</si>
  <si>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</si>
  <si>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</si>
  <si>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</si>
  <si>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</si>
  <si>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</si>
  <si>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</si>
  <si>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</si>
  <si>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</si>
  <si>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</si>
  <si>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</si>
  <si>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</si>
  <si>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</si>
  <si>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</si>
  <si>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</si>
  <si>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</si>
  <si>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</si>
  <si>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</si>
  <si>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</si>
  <si>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</si>
  <si>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</si>
  <si>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</si>
  <si>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</si>
  <si>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</si>
  <si>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</si>
  <si>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</si>
  <si>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</si>
  <si>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</si>
  <si>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</si>
  <si>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</si>
  <si>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</si>
  <si>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</si>
  <si>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</si>
  <si>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</si>
  <si>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</si>
  <si>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</si>
  <si>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</si>
  <si>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</si>
  <si>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</si>
  <si>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</si>
  <si>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</si>
  <si>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</si>
  <si>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</si>
  <si>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</si>
  <si>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</si>
  <si>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</si>
  <si>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</si>
  <si>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</si>
  <si>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</si>
  <si>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</si>
  <si>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</si>
  <si>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</si>
  <si>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</si>
  <si>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</si>
  <si>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</si>
  <si>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</si>
  <si>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</si>
  <si>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</si>
  <si>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</si>
  <si>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</si>
  <si>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</si>
  <si>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</si>
  <si>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</si>
  <si>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</si>
  <si>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</si>
  <si>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</si>
  <si>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</si>
  <si>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</si>
  <si>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</si>
  <si>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</si>
  <si>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</si>
  <si>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</si>
  <si>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</si>
  <si>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</si>
  <si>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</si>
  <si>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</si>
  <si>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</si>
  <si>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</si>
  <si>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</si>
  <si>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</si>
  <si>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</si>
  <si>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</si>
  <si>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</si>
  <si>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</si>
  <si>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</si>
  <si>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</si>
  <si>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</si>
  <si>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</si>
  <si>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</si>
  <si>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</si>
  <si>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</si>
  <si>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</si>
  <si>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</si>
  <si>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</si>
  <si>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</si>
  <si>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</si>
  <si>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</si>
  <si>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</si>
  <si>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</si>
  <si>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</si>
  <si>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</si>
  <si>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</si>
  <si>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</si>
  <si>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</si>
  <si>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</si>
  <si>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</si>
  <si>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</si>
  <si>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</si>
  <si>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</si>
  <si>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</si>
  <si>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</si>
  <si>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</si>
  <si>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</si>
  <si>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</si>
  <si>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</si>
  <si>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</si>
  <si>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</si>
  <si>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</si>
  <si>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</si>
  <si>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</si>
  <si>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</si>
  <si>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</si>
  <si>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</si>
  <si>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</si>
  <si>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</si>
  <si>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</si>
  <si>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</si>
  <si>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</si>
  <si>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</si>
  <si>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</si>
  <si>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</si>
  <si>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</si>
  <si>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</si>
  <si>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</si>
  <si>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</si>
  <si>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</si>
  <si>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</si>
  <si>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</si>
  <si>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</si>
  <si>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</si>
  <si>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</si>
  <si>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</si>
  <si>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</si>
  <si>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</si>
  <si>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</si>
  <si>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</si>
  <si>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</si>
  <si>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</si>
  <si>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</si>
  <si>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</si>
  <si>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</si>
  <si>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</si>
  <si>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</si>
  <si>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</si>
  <si>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</si>
  <si>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</si>
  <si>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</si>
  <si>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</si>
  <si>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</si>
  <si>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</si>
  <si>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</si>
  <si>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</si>
  <si>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</si>
  <si>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</si>
  <si>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</si>
  <si>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</si>
  <si>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</si>
  <si>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</si>
  <si>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</si>
  <si>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</si>
  <si>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</si>
  <si>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</si>
  <si>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</si>
  <si>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</si>
  <si>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</si>
  <si>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</si>
  <si>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</si>
  <si>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</si>
  <si>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</si>
  <si>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</si>
  <si>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</si>
  <si>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</si>
  <si>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</si>
  <si>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</si>
  <si>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</si>
  <si>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</si>
  <si>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</si>
  <si>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</si>
  <si>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</si>
  <si>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</si>
  <si>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</si>
  <si>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</si>
  <si>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</si>
  <si>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</si>
  <si>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</si>
  <si>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</si>
  <si>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</si>
  <si>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</si>
  <si>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</si>
  <si>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</si>
  <si>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</si>
  <si>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</si>
  <si>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</si>
  <si>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</si>
  <si>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</si>
  <si>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</si>
  <si>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</si>
  <si>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</si>
  <si>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</si>
  <si>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</si>
  <si>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</si>
  <si>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</si>
  <si>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</si>
  <si>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</si>
  <si>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</si>
  <si>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</si>
  <si>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</si>
  <si>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</si>
  <si>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</si>
  <si>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</si>
  <si>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</si>
  <si>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</si>
  <si>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</si>
  <si>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</si>
  <si>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</si>
  <si>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</si>
  <si>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</si>
  <si>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</si>
  <si>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</si>
  <si>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в области строительства,архитектуры и градостроительства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</si>
  <si>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</si>
  <si>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</si>
  <si>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</si>
  <si>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</si>
  <si>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</si>
  <si>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</si>
  <si>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</si>
  <si>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</si>
  <si>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</si>
  <si>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</si>
  <si>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</si>
  <si>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</si>
  <si>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</si>
  <si>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</si>
  <si>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</si>
  <si>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</si>
  <si>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</si>
  <si>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</si>
  <si>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</si>
  <si>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</si>
  <si>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</si>
  <si>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</si>
  <si>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</si>
  <si>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</si>
  <si>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</si>
  <si>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</si>
  <si>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</si>
  <si>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</si>
  <si>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</si>
  <si>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</si>
  <si>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</si>
  <si>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</si>
  <si>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</si>
  <si>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</si>
  <si>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</si>
  <si>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</si>
  <si>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</si>
  <si>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</si>
  <si>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</si>
  <si>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</si>
  <si>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</si>
  <si>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</si>
  <si>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</si>
  <si>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</si>
  <si>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</si>
  <si>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</si>
  <si>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</si>
  <si>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</si>
  <si>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</si>
  <si>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</si>
  <si>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</si>
  <si>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</si>
  <si>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</si>
  <si>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</si>
  <si>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</si>
  <si>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</si>
  <si>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</si>
  <si>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</si>
  <si>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</si>
  <si>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</si>
  <si>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</si>
  <si>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</si>
  <si>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</si>
  <si>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</si>
  <si>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</si>
  <si>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</si>
  <si>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</si>
  <si>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</si>
  <si>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</si>
  <si>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</si>
  <si>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</si>
  <si>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</si>
  <si>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</si>
  <si>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</si>
  <si>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</si>
  <si>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</si>
  <si>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</si>
  <si>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</si>
  <si>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</si>
  <si>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</si>
  <si>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</si>
  <si>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</si>
  <si>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</si>
  <si>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</si>
  <si>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</si>
  <si>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</si>
  <si>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</si>
  <si>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</si>
  <si>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</si>
  <si>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</si>
  <si>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</si>
  <si>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</si>
  <si>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</si>
  <si>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</si>
  <si>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</si>
  <si>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</si>
  <si>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</si>
  <si>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</si>
  <si>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</si>
  <si>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</si>
  <si>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</si>
  <si>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</si>
  <si>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</si>
  <si>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</si>
  <si>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</si>
  <si>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 xml:space="preserve"> -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</si>
  <si>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</si>
  <si>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</si>
  <si>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Проведение мероприятий в области спорта и физической культуры   (администрация)</t>
  </si>
  <si>
    <t>Проведение мероприятий в области спорта и физической культуры   (мун.задание)</t>
  </si>
  <si>
    <t>Проведение мероприятий в области спорта и физической культуры                             Субсидии на иные цели</t>
  </si>
  <si>
    <t>Объем запланированных средств на 2021 год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</si>
  <si>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</si>
  <si>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</si>
  <si>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</si>
  <si>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</si>
  <si>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 xml:space="preserve">Обеспечение деятельности подведомственных учреждений культуры                         Субсидии на иные цели : 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</si>
  <si>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</si>
  <si>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</si>
  <si>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</si>
  <si>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</si>
  <si>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Строительство и реконструкция спортивных сооружений </t>
  </si>
  <si>
    <t xml:space="preserve">офинансирование мероприятий по грантовой поддержке местных инициатив граждан </t>
  </si>
  <si>
    <t>Ремонт авиадвигателей</t>
  </si>
  <si>
    <t>районный бюджет</t>
  </si>
  <si>
    <t xml:space="preserve">Подпрограмма 1. «Стимулирование экономической активности на территории МО Войсковицкое сельское поселение» на 2021-2023 годы </t>
  </si>
  <si>
    <t xml:space="preserve">Подпрограмма 2. «Обеспечение безопасности на территории МО Войсковицкое сельское поселение» на 2021-2023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</si>
  <si>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на 2021-2023 годы </t>
  </si>
  <si>
    <t xml:space="preserve"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нана 2021-2023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</si>
  <si>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2021-2023 годы 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</si>
  <si>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на 2021-2023 годы 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</si>
  <si>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</si>
  <si>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2021 год и плановый период 2022-2023 годов"</t>
  </si>
  <si>
    <t xml:space="preserve"> - водоотведение</t>
  </si>
  <si>
    <t>Проведение мероприятий по организации уличного освещения (общ. инфр-ра)</t>
  </si>
  <si>
    <t xml:space="preserve">Подпрограмма 7 «Комплексное развитие спельских территорий МО Войсковицкое сельское поселение Гатчинского муниципального района»  на 2021-2023 годы </t>
  </si>
  <si>
    <t>Комплексное развитие спельских территорий МО Войсковицкое сельское поселение Гатчинского муниципального района</t>
  </si>
  <si>
    <t>Итого по муниципальной программе</t>
  </si>
  <si>
    <t xml:space="preserve">  Обеспечение повышения уровня благоустройства сельских территорий</t>
  </si>
  <si>
    <t xml:space="preserve">Мероприятия по борьбе с борщевиком Сосновского (на территории МО):
Обработка заросших площадей  борщевиком Сосновского
Мероприятия по оценке эффективности произведнных мероприятий по уничтожению борщевика Сосновского      </t>
  </si>
  <si>
    <t>1 полугодие 2021 года</t>
  </si>
  <si>
    <t>22,2</t>
  </si>
  <si>
    <t>20,3</t>
  </si>
  <si>
    <t>91,6</t>
  </si>
  <si>
    <t>96,3</t>
  </si>
  <si>
    <t>77,8</t>
  </si>
  <si>
    <t>79,1</t>
  </si>
  <si>
    <t>За 9мес.   2021г. отчет</t>
  </si>
  <si>
    <t xml:space="preserve"> за 9 мес. 2020 г. отчет</t>
  </si>
  <si>
    <t>9  мес. 2021 года</t>
  </si>
  <si>
    <t>186/-</t>
  </si>
  <si>
    <t>9 мес. 2021 года</t>
  </si>
  <si>
    <t>9 мес.2021 года</t>
  </si>
  <si>
    <t>Объем  выделенных средств в рамках программы за 9 мес года</t>
  </si>
  <si>
    <t>за  9 месяцев2021 года</t>
  </si>
  <si>
    <t xml:space="preserve">  за  9 месяцев 2021г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</si>
</sst>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85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19" xfId="0" applyFont="1" applyBorder="1" applyAlignment="1">
      <alignment horizontal="center" vertical="center" wrapText="1"/>
    </xf>
    <xf numFmtId="0" fontId="22" fillId="34" borderId="20" xfId="53" applyFont="1" applyFill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2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10" fontId="26" fillId="0" borderId="32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0" fontId="26" fillId="0" borderId="32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7" fillId="0" borderId="0" xfId="0" applyNumberFormat="1" applyFont="1" applyAlignment="1">
      <alignment horizontal="center"/>
    </xf>
    <xf numFmtId="176" fontId="28" fillId="33" borderId="33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3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34" xfId="0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top"/>
    </xf>
    <xf numFmtId="0" fontId="3" fillId="0" borderId="35" xfId="54" applyFont="1" applyFill="1" applyBorder="1" applyAlignment="1" applyProtection="1">
      <alignment vertical="center" wrapText="1"/>
      <protection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16" fontId="4" fillId="0" borderId="36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3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42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8" fillId="33" borderId="43" xfId="0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35" xfId="54" applyFont="1" applyFill="1" applyBorder="1" applyAlignment="1" applyProtection="1">
      <alignment horizontal="left" vertical="center" wrapText="1"/>
      <protection/>
    </xf>
    <xf numFmtId="2" fontId="6" fillId="0" borderId="35" xfId="53" applyNumberFormat="1" applyFont="1" applyFill="1" applyBorder="1" applyAlignment="1">
      <alignment horizontal="center" wrapText="1"/>
      <protection/>
    </xf>
    <xf numFmtId="176" fontId="34" fillId="33" borderId="44" xfId="0" applyNumberFormat="1" applyFont="1" applyFill="1" applyBorder="1" applyAlignment="1">
      <alignment horizontal="center" vertical="center" readingOrder="2"/>
    </xf>
    <xf numFmtId="176" fontId="34" fillId="33" borderId="45" xfId="0" applyNumberFormat="1" applyFont="1" applyFill="1" applyBorder="1" applyAlignment="1">
      <alignment horizontal="center" vertical="center" readingOrder="2"/>
    </xf>
    <xf numFmtId="176" fontId="34" fillId="33" borderId="46" xfId="0" applyNumberFormat="1" applyFont="1" applyFill="1" applyBorder="1" applyAlignment="1">
      <alignment horizontal="center" vertical="center" readingOrder="2"/>
    </xf>
    <xf numFmtId="0" fontId="30" fillId="34" borderId="47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readingOrder="2"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2" fontId="16" fillId="33" borderId="25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2" fontId="5" fillId="34" borderId="22" xfId="53" applyNumberFormat="1" applyFont="1" applyFill="1" applyBorder="1" applyAlignment="1">
      <alignment horizontal="center" vertical="center" wrapText="1"/>
      <protection/>
    </xf>
    <xf numFmtId="2" fontId="5" fillId="34" borderId="35" xfId="53" applyNumberFormat="1" applyFont="1" applyFill="1" applyBorder="1" applyAlignment="1">
      <alignment horizontal="center" vertical="center" wrapText="1"/>
      <protection/>
    </xf>
    <xf numFmtId="2" fontId="5" fillId="34" borderId="22" xfId="53" applyNumberFormat="1" applyFont="1" applyFill="1" applyBorder="1" applyAlignment="1">
      <alignment horizontal="center" vertical="center" readingOrder="2"/>
      <protection/>
    </xf>
    <xf numFmtId="2" fontId="39" fillId="33" borderId="22" xfId="0" applyNumberFormat="1" applyFont="1" applyFill="1" applyBorder="1" applyAlignment="1">
      <alignment horizontal="center" vertical="center" wrapText="1"/>
    </xf>
    <xf numFmtId="3" fontId="83" fillId="35" borderId="0" xfId="0" applyNumberFormat="1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2" fontId="6" fillId="0" borderId="30" xfId="53" applyNumberFormat="1" applyFont="1" applyFill="1" applyBorder="1" applyAlignment="1">
      <alignment horizontal="center" vertical="center" wrapText="1"/>
      <protection/>
    </xf>
    <xf numFmtId="4" fontId="8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23" fillId="0" borderId="25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6" fillId="34" borderId="49" xfId="53" applyNumberFormat="1" applyFont="1" applyFill="1" applyBorder="1" applyAlignment="1">
      <alignment horizontal="center" vertical="center" wrapText="1"/>
      <protection/>
    </xf>
    <xf numFmtId="2" fontId="6" fillId="34" borderId="30" xfId="53" applyNumberFormat="1" applyFont="1" applyFill="1" applyBorder="1" applyAlignment="1">
      <alignment horizontal="center" vertical="center" wrapText="1"/>
      <protection/>
    </xf>
    <xf numFmtId="2" fontId="6" fillId="34" borderId="50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6" xfId="53" applyFont="1" applyFill="1" applyBorder="1" applyAlignment="1">
      <alignment vertical="center" wrapText="1"/>
      <protection/>
    </xf>
    <xf numFmtId="2" fontId="6" fillId="34" borderId="43" xfId="53" applyNumberFormat="1" applyFont="1" applyFill="1" applyBorder="1" applyAlignment="1">
      <alignment horizontal="center" vertical="center" wrapText="1"/>
      <protection/>
    </xf>
    <xf numFmtId="2" fontId="6" fillId="34" borderId="51" xfId="53" applyNumberFormat="1" applyFont="1" applyFill="1" applyBorder="1" applyAlignment="1">
      <alignment horizontal="center" vertical="center" wrapText="1"/>
      <protection/>
    </xf>
    <xf numFmtId="197" fontId="22" fillId="0" borderId="52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2" fontId="6" fillId="0" borderId="48" xfId="53" applyNumberFormat="1" applyFont="1" applyFill="1" applyBorder="1" applyAlignment="1">
      <alignment horizontal="center" vertical="center" wrapText="1"/>
      <protection/>
    </xf>
    <xf numFmtId="2" fontId="6" fillId="0" borderId="53" xfId="53" applyNumberFormat="1" applyFont="1" applyFill="1" applyBorder="1" applyAlignment="1">
      <alignment horizontal="center" wrapText="1"/>
      <protection/>
    </xf>
    <xf numFmtId="171" fontId="16" fillId="33" borderId="25" xfId="0" applyNumberFormat="1" applyFont="1" applyFill="1" applyBorder="1" applyAlignment="1">
      <alignment horizontal="center" vertical="center" readingOrder="2"/>
    </xf>
    <xf numFmtId="0" fontId="30" fillId="34" borderId="19" xfId="53" applyFont="1" applyFill="1" applyBorder="1" applyAlignment="1">
      <alignment vertical="center" wrapText="1"/>
      <protection/>
    </xf>
    <xf numFmtId="0" fontId="5" fillId="0" borderId="4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wrapText="1"/>
    </xf>
    <xf numFmtId="176" fontId="40" fillId="33" borderId="10" xfId="0" applyNumberFormat="1" applyFont="1" applyFill="1" applyBorder="1" applyAlignment="1">
      <alignment horizontal="center" vertical="center" readingOrder="2"/>
    </xf>
    <xf numFmtId="176" fontId="40" fillId="33" borderId="55" xfId="0" applyNumberFormat="1" applyFont="1" applyFill="1" applyBorder="1" applyAlignment="1">
      <alignment horizontal="center" vertical="center" readingOrder="2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wrapText="1"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176" fontId="34" fillId="33" borderId="10" xfId="0" applyNumberFormat="1" applyFont="1" applyFill="1" applyBorder="1" applyAlignment="1">
      <alignment horizontal="center" vertical="center" readingOrder="2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22" fillId="34" borderId="10" xfId="53" applyFont="1" applyFill="1" applyBorder="1" applyAlignment="1">
      <alignment vertical="center" wrapText="1"/>
      <protection/>
    </xf>
    <xf numFmtId="3" fontId="4" fillId="0" borderId="30" xfId="0" applyNumberFormat="1" applyFont="1" applyFill="1" applyBorder="1" applyAlignment="1">
      <alignment horizontal="center" vertical="center"/>
    </xf>
    <xf numFmtId="0" fontId="30" fillId="34" borderId="58" xfId="53" applyFont="1" applyFill="1" applyBorder="1" applyAlignment="1">
      <alignment horizontal="center" vertical="center" wrapText="1"/>
      <protection/>
    </xf>
    <xf numFmtId="0" fontId="28" fillId="33" borderId="53" xfId="0" applyFont="1" applyFill="1" applyBorder="1" applyAlignment="1">
      <alignment horizontal="center" vertical="center" wrapText="1"/>
    </xf>
    <xf numFmtId="2" fontId="16" fillId="33" borderId="35" xfId="0" applyNumberFormat="1" applyFont="1" applyFill="1" applyBorder="1" applyAlignment="1">
      <alignment horizontal="center" vertical="center" readingOrder="2"/>
    </xf>
    <xf numFmtId="176" fontId="34" fillId="33" borderId="59" xfId="0" applyNumberFormat="1" applyFont="1" applyFill="1" applyBorder="1" applyAlignment="1">
      <alignment horizontal="center" vertical="center" readingOrder="2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30" fillId="34" borderId="35" xfId="53" applyFont="1" applyFill="1" applyBorder="1" applyAlignment="1">
      <alignment vertical="center" wrapText="1"/>
      <protection/>
    </xf>
    <xf numFmtId="0" fontId="22" fillId="34" borderId="27" xfId="53" applyFont="1" applyFill="1" applyBorder="1" applyAlignment="1">
      <alignment horizontal="left" vertical="center" wrapText="1"/>
      <protection/>
    </xf>
    <xf numFmtId="0" fontId="6" fillId="34" borderId="42" xfId="53" applyNumberFormat="1" applyFont="1" applyFill="1" applyBorder="1" applyAlignment="1">
      <alignment horizontal="center" vertical="center" wrapText="1"/>
      <protection/>
    </xf>
    <xf numFmtId="0" fontId="4" fillId="34" borderId="42" xfId="53" applyNumberFormat="1" applyFont="1" applyFill="1" applyBorder="1" applyAlignment="1">
      <alignment horizontal="center" vertical="center" wrapText="1"/>
      <protection/>
    </xf>
    <xf numFmtId="0" fontId="5" fillId="34" borderId="60" xfId="53" applyNumberFormat="1" applyFont="1" applyFill="1" applyBorder="1" applyAlignment="1">
      <alignment horizontal="center" vertical="center" wrapText="1"/>
      <protection/>
    </xf>
    <xf numFmtId="0" fontId="6" fillId="34" borderId="24" xfId="53" applyNumberFormat="1" applyFont="1" applyFill="1" applyBorder="1" applyAlignment="1">
      <alignment horizontal="center" vertical="center" wrapText="1"/>
      <protection/>
    </xf>
    <xf numFmtId="0" fontId="5" fillId="34" borderId="25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10" fontId="34" fillId="33" borderId="60" xfId="0" applyNumberFormat="1" applyFont="1" applyFill="1" applyBorder="1" applyAlignment="1">
      <alignment horizontal="center" vertical="center" readingOrder="2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0" fontId="34" fillId="33" borderId="22" xfId="0" applyNumberFormat="1" applyFont="1" applyFill="1" applyBorder="1" applyAlignment="1">
      <alignment horizontal="center" vertical="center" readingOrder="2"/>
    </xf>
    <xf numFmtId="10" fontId="0" fillId="0" borderId="61" xfId="0" applyNumberFormat="1" applyBorder="1" applyAlignment="1">
      <alignment vertical="center"/>
    </xf>
    <xf numFmtId="10" fontId="0" fillId="0" borderId="62" xfId="0" applyNumberFormat="1" applyBorder="1" applyAlignment="1">
      <alignment vertical="center"/>
    </xf>
    <xf numFmtId="0" fontId="29" fillId="0" borderId="63" xfId="0" applyFont="1" applyBorder="1" applyAlignment="1">
      <alignment horizontal="center" vertical="center" wrapText="1"/>
    </xf>
    <xf numFmtId="49" fontId="22" fillId="0" borderId="64" xfId="0" applyNumberFormat="1" applyFont="1" applyFill="1" applyBorder="1" applyAlignment="1" applyProtection="1">
      <alignment horizontal="left" vertical="center" wrapText="1"/>
      <protection/>
    </xf>
    <xf numFmtId="0" fontId="22" fillId="34" borderId="64" xfId="53" applyFont="1" applyFill="1" applyBorder="1" applyAlignment="1">
      <alignment vertical="center" wrapText="1"/>
      <protection/>
    </xf>
    <xf numFmtId="0" fontId="22" fillId="34" borderId="65" xfId="53" applyFont="1" applyFill="1" applyBorder="1" applyAlignment="1">
      <alignment vertical="center" wrapText="1"/>
      <protection/>
    </xf>
    <xf numFmtId="4" fontId="23" fillId="0" borderId="25" xfId="0" applyNumberFormat="1" applyFont="1" applyFill="1" applyBorder="1" applyAlignment="1">
      <alignment horizontal="center" vertical="center"/>
    </xf>
    <xf numFmtId="2" fontId="6" fillId="0" borderId="43" xfId="53" applyNumberFormat="1" applyFont="1" applyFill="1" applyBorder="1" applyAlignment="1">
      <alignment horizontal="center" vertical="center" wrapText="1"/>
      <protection/>
    </xf>
    <xf numFmtId="0" fontId="22" fillId="34" borderId="55" xfId="53" applyFont="1" applyFill="1" applyBorder="1" applyAlignment="1">
      <alignment vertical="center" wrapText="1"/>
      <protection/>
    </xf>
    <xf numFmtId="0" fontId="22" fillId="34" borderId="33" xfId="53" applyFont="1" applyFill="1" applyBorder="1" applyAlignment="1">
      <alignment horizontal="center" vertical="center" wrapText="1"/>
      <protection/>
    </xf>
    <xf numFmtId="171" fontId="5" fillId="34" borderId="24" xfId="53" applyNumberFormat="1" applyFont="1" applyFill="1" applyBorder="1" applyAlignment="1">
      <alignment horizontal="center" vertical="center" readingOrder="2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186" fontId="1" fillId="34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10" fontId="81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3" fontId="4" fillId="0" borderId="5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86" fontId="83" fillId="0" borderId="59" xfId="0" applyNumberFormat="1" applyFont="1" applyFill="1" applyBorder="1" applyAlignment="1">
      <alignment horizontal="center" vertical="center"/>
    </xf>
    <xf numFmtId="177" fontId="83" fillId="0" borderId="5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7" fillId="32" borderId="0" xfId="0" applyFont="1" applyFill="1" applyAlignment="1">
      <alignment horizontal="right" vertical="center"/>
    </xf>
    <xf numFmtId="0" fontId="5" fillId="0" borderId="66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3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0" xfId="0" applyFont="1" applyFill="1" applyBorder="1" applyAlignment="1">
      <alignment horizontal="center" vertical="center" wrapText="1"/>
    </xf>
    <xf numFmtId="0" fontId="21" fillId="34" borderId="7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49" fontId="5" fillId="34" borderId="72" xfId="0" applyNumberFormat="1" applyFont="1" applyFill="1" applyBorder="1" applyAlignment="1">
      <alignment horizontal="center" vertical="center" wrapText="1"/>
    </xf>
    <xf numFmtId="49" fontId="5" fillId="34" borderId="73" xfId="0" applyNumberFormat="1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3" xfId="0" applyFont="1" applyFill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horizontal="left" wrapText="1"/>
    </xf>
    <xf numFmtId="0" fontId="4" fillId="0" borderId="78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4" fillId="0" borderId="79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24" fillId="0" borderId="42" xfId="0" applyFont="1" applyFill="1" applyBorder="1" applyAlignment="1">
      <alignment horizontal="left" wrapText="1"/>
    </xf>
    <xf numFmtId="0" fontId="24" fillId="0" borderId="62" xfId="0" applyFont="1" applyFill="1" applyBorder="1" applyAlignment="1">
      <alignment horizontal="left" wrapText="1"/>
    </xf>
    <xf numFmtId="0" fontId="24" fillId="0" borderId="76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top"/>
    </xf>
    <xf numFmtId="0" fontId="4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176" fontId="29" fillId="0" borderId="72" xfId="0" applyNumberFormat="1" applyFont="1" applyBorder="1" applyAlignment="1">
      <alignment horizontal="center" vertical="center" wrapText="1"/>
    </xf>
    <xf numFmtId="176" fontId="29" fillId="0" borderId="82" xfId="0" applyNumberFormat="1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68" xfId="0" applyFont="1" applyFill="1" applyBorder="1" applyAlignment="1">
      <alignment horizontal="center" vertical="center" wrapText="1"/>
    </xf>
    <xf numFmtId="0" fontId="28" fillId="33" borderId="6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68" xfId="0" applyFont="1" applyFill="1" applyBorder="1" applyAlignment="1">
      <alignment horizontal="center" vertical="center" wrapText="1"/>
    </xf>
    <xf numFmtId="0" fontId="28" fillId="33" borderId="83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72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30" fillId="34" borderId="79" xfId="53" applyFont="1" applyFill="1" applyBorder="1" applyAlignment="1">
      <alignment horizontal="center" vertical="center" wrapText="1"/>
      <protection/>
    </xf>
    <xf numFmtId="0" fontId="30" fillId="34" borderId="58" xfId="53" applyFont="1" applyFill="1" applyBorder="1" applyAlignment="1">
      <alignment horizontal="center" vertical="center" wrapText="1"/>
      <protection/>
    </xf>
    <xf numFmtId="0" fontId="30" fillId="34" borderId="47" xfId="53" applyFont="1" applyFill="1" applyBorder="1" applyAlignment="1">
      <alignment horizontal="center" vertical="center" wrapText="1"/>
      <protection/>
    </xf>
    <xf numFmtId="0" fontId="30" fillId="0" borderId="5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2" xfId="0" applyFont="1" applyFill="1" applyBorder="1" applyAlignment="1">
      <alignment horizontal="left" vertical="center" wrapText="1" indent="4"/>
    </xf>
    <xf numFmtId="0" fontId="30" fillId="34" borderId="66" xfId="53" applyFont="1" applyFill="1" applyBorder="1" applyAlignment="1">
      <alignment horizontal="center" vertical="center" wrapText="1"/>
      <protection/>
    </xf>
    <xf numFmtId="0" fontId="30" fillId="34" borderId="67" xfId="53" applyFont="1" applyFill="1" applyBorder="1" applyAlignment="1">
      <alignment horizontal="center" vertical="center" wrapText="1"/>
      <protection/>
    </xf>
    <xf numFmtId="0" fontId="28" fillId="33" borderId="66" xfId="0" applyFont="1" applyFill="1" applyBorder="1" applyAlignment="1">
      <alignment horizontal="center" vertical="center" wrapText="1"/>
    </xf>
    <xf numFmtId="0" fontId="28" fillId="33" borderId="67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0" fillId="34" borderId="66" xfId="53" applyFont="1" applyFill="1" applyBorder="1" applyAlignment="1">
      <alignment horizontal="right" vertical="center" wrapText="1"/>
      <protection/>
    </xf>
    <xf numFmtId="0" fontId="30" fillId="34" borderId="84" xfId="53" applyFont="1" applyFill="1" applyBorder="1" applyAlignment="1">
      <alignment horizontal="right" vertical="center" wrapText="1"/>
      <protection/>
    </xf>
    <xf numFmtId="0" fontId="30" fillId="34" borderId="85" xfId="53" applyFont="1" applyFill="1" applyBorder="1" applyAlignment="1">
      <alignment horizontal="center" vertical="center" wrapText="1"/>
      <protection/>
    </xf>
    <xf numFmtId="0" fontId="30" fillId="34" borderId="86" xfId="53" applyFont="1" applyFill="1" applyBorder="1" applyAlignment="1">
      <alignment horizontal="center" vertical="center" wrapText="1"/>
      <protection/>
    </xf>
    <xf numFmtId="0" fontId="30" fillId="34" borderId="51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zoomScaleSheetLayoutView="100" zoomScalePageLayoutView="0" workbookViewId="0" topLeftCell="A1">
      <selection activeCell="H25" sqref="H25"/>
    </sheetView>
  </sheetViews>
  <sheetFormatPr defaultColWidth="8.875" defaultRowHeight="12.75" outlineLevelCol="1"/>
  <cols>
    <col min="1" max="1" width="5.00390625" style="36" customWidth="1"/>
    <col min="2" max="2" width="51.625" style="35" customWidth="1"/>
    <col min="3" max="3" width="9.25390625" style="36" customWidth="1"/>
    <col min="4" max="4" width="12.625" style="36" hidden="1" customWidth="1" outlineLevel="1"/>
    <col min="5" max="5" width="13.00390625" style="36" customWidth="1" collapsed="1"/>
    <col min="6" max="6" width="11.625" style="36" customWidth="1"/>
    <col min="7" max="16384" width="8.875" style="35" customWidth="1"/>
  </cols>
  <sheetData>
    <row r="1" spans="1:6" ht="13.5" customHeight="1">
      <c r="A1" s="307" t="s">
        <v>80</v>
      </c>
      <c r="B1" s="307"/>
      <c r="C1" s="307"/>
      <c r="D1" s="307"/>
      <c r="E1" s="307"/>
      <c r="F1" s="307"/>
    </row>
    <row r="2" spans="1:6" ht="17.25" customHeight="1">
      <c r="A2" s="315" t="s">
        <v>47</v>
      </c>
      <c r="B2" s="315"/>
      <c r="C2" s="315"/>
      <c r="D2" s="315"/>
      <c r="E2" s="315"/>
      <c r="F2" s="315"/>
    </row>
    <row r="3" spans="1:6" ht="20.25">
      <c r="A3" s="319" t="s">
        <v>276</v>
      </c>
      <c r="B3" s="319"/>
      <c r="C3" s="319"/>
      <c r="D3" s="319"/>
      <c r="E3" s="319"/>
      <c r="F3" s="319"/>
    </row>
    <row r="4" spans="1:6" ht="15" customHeight="1">
      <c r="A4" s="316" t="s">
        <v>431</v>
      </c>
      <c r="B4" s="316"/>
      <c r="C4" s="316"/>
      <c r="D4" s="316"/>
      <c r="E4" s="316"/>
      <c r="F4" s="316"/>
    </row>
    <row r="5" ht="3" customHeight="1" thickBot="1"/>
    <row r="6" spans="1:6" ht="24" customHeight="1">
      <c r="A6" s="325" t="s">
        <v>0</v>
      </c>
      <c r="B6" s="317" t="s">
        <v>1</v>
      </c>
      <c r="C6" s="327" t="s">
        <v>81</v>
      </c>
      <c r="D6" s="331" t="s">
        <v>424</v>
      </c>
      <c r="E6" s="331" t="s">
        <v>423</v>
      </c>
      <c r="F6" s="320" t="s">
        <v>301</v>
      </c>
    </row>
    <row r="7" spans="1:6" ht="41.25" customHeight="1" thickBot="1">
      <c r="A7" s="326"/>
      <c r="B7" s="318"/>
      <c r="C7" s="328"/>
      <c r="D7" s="332"/>
      <c r="E7" s="332"/>
      <c r="F7" s="321"/>
    </row>
    <row r="8" spans="1:6" ht="15" customHeight="1" thickBot="1">
      <c r="A8" s="308" t="s">
        <v>82</v>
      </c>
      <c r="B8" s="309"/>
      <c r="C8" s="309"/>
      <c r="D8" s="310"/>
      <c r="E8" s="310"/>
      <c r="F8" s="311"/>
    </row>
    <row r="9" spans="1:6" ht="15.75" customHeight="1">
      <c r="A9" s="150" t="s">
        <v>2</v>
      </c>
      <c r="B9" s="151" t="s">
        <v>383</v>
      </c>
      <c r="C9" s="147" t="s">
        <v>3</v>
      </c>
      <c r="D9" s="147">
        <v>6338</v>
      </c>
      <c r="E9" s="147">
        <v>6229</v>
      </c>
      <c r="F9" s="100">
        <f>E9/D9</f>
        <v>0.9828021457873146</v>
      </c>
    </row>
    <row r="10" spans="1:6" ht="12.75">
      <c r="A10" s="152" t="s">
        <v>4</v>
      </c>
      <c r="B10" s="87" t="s">
        <v>182</v>
      </c>
      <c r="C10" s="78" t="s">
        <v>3</v>
      </c>
      <c r="D10" s="78">
        <v>34</v>
      </c>
      <c r="E10" s="78">
        <v>29</v>
      </c>
      <c r="F10" s="100">
        <f aca="true" t="shared" si="0" ref="F10:F16">E10/D10</f>
        <v>0.8529411764705882</v>
      </c>
    </row>
    <row r="11" spans="1:6" ht="12.75">
      <c r="A11" s="152" t="s">
        <v>5</v>
      </c>
      <c r="B11" s="87" t="s">
        <v>83</v>
      </c>
      <c r="C11" s="78" t="s">
        <v>3</v>
      </c>
      <c r="D11" s="78">
        <v>77</v>
      </c>
      <c r="E11" s="78">
        <v>63</v>
      </c>
      <c r="F11" s="100">
        <f t="shared" si="0"/>
        <v>0.8181818181818182</v>
      </c>
    </row>
    <row r="12" spans="1:6" ht="12.75">
      <c r="A12" s="152" t="s">
        <v>55</v>
      </c>
      <c r="B12" s="87" t="s">
        <v>164</v>
      </c>
      <c r="C12" s="78" t="s">
        <v>3</v>
      </c>
      <c r="D12" s="78">
        <v>-54</v>
      </c>
      <c r="E12" s="78">
        <v>-21</v>
      </c>
      <c r="F12" s="100">
        <f t="shared" si="0"/>
        <v>0.3888888888888889</v>
      </c>
    </row>
    <row r="13" spans="1:6" ht="12.75">
      <c r="A13" s="153" t="s">
        <v>74</v>
      </c>
      <c r="B13" s="87" t="s">
        <v>89</v>
      </c>
      <c r="C13" s="154" t="s">
        <v>209</v>
      </c>
      <c r="D13" s="251">
        <v>5.364468286525718</v>
      </c>
      <c r="E13" s="251">
        <f>(E10/E9)*1000</f>
        <v>4.655642960346765</v>
      </c>
      <c r="F13" s="100">
        <f t="shared" si="0"/>
        <v>0.8678666200787587</v>
      </c>
    </row>
    <row r="14" spans="1:6" ht="12.75">
      <c r="A14" s="152" t="s">
        <v>73</v>
      </c>
      <c r="B14" s="87" t="s">
        <v>90</v>
      </c>
      <c r="C14" s="154" t="s">
        <v>209</v>
      </c>
      <c r="D14" s="251">
        <v>12.148942884190596</v>
      </c>
      <c r="E14" s="251">
        <f>(E11/E9)*1000</f>
        <v>10.113982982822282</v>
      </c>
      <c r="F14" s="100">
        <f t="shared" si="0"/>
        <v>0.8324990148717873</v>
      </c>
    </row>
    <row r="15" spans="1:6" ht="12.75">
      <c r="A15" s="153" t="s">
        <v>75</v>
      </c>
      <c r="B15" s="87" t="s">
        <v>91</v>
      </c>
      <c r="C15" s="154" t="s">
        <v>209</v>
      </c>
      <c r="D15" s="251">
        <v>-6.784474597664878</v>
      </c>
      <c r="E15" s="251">
        <f>E13-E14</f>
        <v>-5.458340022475517</v>
      </c>
      <c r="F15" s="100">
        <f t="shared" si="0"/>
        <v>0.8045339316848797</v>
      </c>
    </row>
    <row r="16" spans="1:6" ht="13.5" customHeight="1" thickBot="1">
      <c r="A16" s="155" t="s">
        <v>163</v>
      </c>
      <c r="B16" s="156" t="s">
        <v>76</v>
      </c>
      <c r="C16" s="154" t="s">
        <v>209</v>
      </c>
      <c r="D16" s="252">
        <v>-8.520037866834965</v>
      </c>
      <c r="E16" s="252">
        <f>(E12/E9)*1000</f>
        <v>-3.3713276609407608</v>
      </c>
      <c r="F16" s="100">
        <f t="shared" si="0"/>
        <v>0.3956939762044914</v>
      </c>
    </row>
    <row r="17" spans="1:6" ht="15" customHeight="1" thickBot="1">
      <c r="A17" s="312" t="s">
        <v>279</v>
      </c>
      <c r="B17" s="313"/>
      <c r="C17" s="313"/>
      <c r="D17" s="313"/>
      <c r="E17" s="313"/>
      <c r="F17" s="314"/>
    </row>
    <row r="18" spans="1:7" ht="19.5" customHeight="1">
      <c r="A18" s="333" t="s">
        <v>48</v>
      </c>
      <c r="B18" s="157" t="s">
        <v>191</v>
      </c>
      <c r="C18" s="158" t="s">
        <v>3</v>
      </c>
      <c r="D18" s="149">
        <v>1190.4</v>
      </c>
      <c r="E18" s="149">
        <v>1196.5</v>
      </c>
      <c r="F18" s="102">
        <f>E18/D18</f>
        <v>1.0051243279569892</v>
      </c>
      <c r="G18" s="220"/>
    </row>
    <row r="19" spans="1:6" ht="11.25" customHeight="1">
      <c r="A19" s="323"/>
      <c r="B19" s="305" t="s">
        <v>211</v>
      </c>
      <c r="C19" s="305"/>
      <c r="D19" s="305"/>
      <c r="E19" s="305"/>
      <c r="F19" s="306"/>
    </row>
    <row r="20" spans="1:6" ht="12.75">
      <c r="A20" s="323"/>
      <c r="B20" s="192" t="s">
        <v>25</v>
      </c>
      <c r="C20" s="147" t="s">
        <v>3</v>
      </c>
      <c r="D20" s="179">
        <v>288</v>
      </c>
      <c r="E20" s="179">
        <f>'Приложение 2'!C64</f>
        <v>276</v>
      </c>
      <c r="F20" s="100">
        <f>E20/D20</f>
        <v>0.9583333333333334</v>
      </c>
    </row>
    <row r="21" spans="1:6" ht="12.75">
      <c r="A21" s="323"/>
      <c r="B21" s="104" t="s">
        <v>26</v>
      </c>
      <c r="C21" s="78" t="s">
        <v>3</v>
      </c>
      <c r="D21" s="78"/>
      <c r="E21" s="78"/>
      <c r="F21" s="93"/>
    </row>
    <row r="22" spans="1:6" ht="12.75">
      <c r="A22" s="323"/>
      <c r="B22" s="104" t="s">
        <v>20</v>
      </c>
      <c r="C22" s="78" t="s">
        <v>3</v>
      </c>
      <c r="D22" s="180">
        <v>331</v>
      </c>
      <c r="E22" s="180">
        <f>'Приложение 2'!C14+'Приложение 2'!C138</f>
        <v>313</v>
      </c>
      <c r="F22" s="100">
        <f>E22/D22</f>
        <v>0.945619335347432</v>
      </c>
    </row>
    <row r="23" spans="1:6" ht="27" customHeight="1">
      <c r="A23" s="323"/>
      <c r="B23" s="104" t="s">
        <v>27</v>
      </c>
      <c r="C23" s="78" t="s">
        <v>3</v>
      </c>
      <c r="D23" s="78">
        <v>534</v>
      </c>
      <c r="E23" s="78">
        <f>'Приложение 2'!C40</f>
        <v>490</v>
      </c>
      <c r="F23" s="93">
        <f>E23/D23</f>
        <v>0.9176029962546817</v>
      </c>
    </row>
    <row r="24" spans="1:6" ht="12.75">
      <c r="A24" s="323"/>
      <c r="B24" s="104" t="s">
        <v>19</v>
      </c>
      <c r="C24" s="78" t="s">
        <v>3</v>
      </c>
      <c r="D24" s="78"/>
      <c r="E24" s="78"/>
      <c r="F24" s="93"/>
    </row>
    <row r="25" spans="1:6" ht="29.25" customHeight="1">
      <c r="A25" s="323"/>
      <c r="B25" s="104" t="s">
        <v>28</v>
      </c>
      <c r="C25" s="78" t="s">
        <v>3</v>
      </c>
      <c r="D25" s="279">
        <v>136</v>
      </c>
      <c r="E25" s="279">
        <f>'Приложение 2'!C90</f>
        <v>124.6</v>
      </c>
      <c r="F25" s="93">
        <f>E25/D25</f>
        <v>0.9161764705882353</v>
      </c>
    </row>
    <row r="26" spans="1:9" ht="12.75">
      <c r="A26" s="323"/>
      <c r="B26" s="104" t="s">
        <v>29</v>
      </c>
      <c r="C26" s="78" t="s">
        <v>3</v>
      </c>
      <c r="D26" s="78"/>
      <c r="E26" s="78"/>
      <c r="F26" s="93"/>
      <c r="I26" s="74"/>
    </row>
    <row r="27" spans="1:6" ht="12.75">
      <c r="A27" s="323"/>
      <c r="B27" s="104" t="s">
        <v>24</v>
      </c>
      <c r="C27" s="78" t="s">
        <v>3</v>
      </c>
      <c r="D27" s="279"/>
      <c r="E27" s="279">
        <v>372</v>
      </c>
      <c r="F27" s="93" t="e">
        <f>E27/D27</f>
        <v>#DIV/0!</v>
      </c>
    </row>
    <row r="28" spans="1:6" ht="12.75">
      <c r="A28" s="323"/>
      <c r="B28" s="104" t="s">
        <v>30</v>
      </c>
      <c r="C28" s="78" t="s">
        <v>3</v>
      </c>
      <c r="D28" s="78"/>
      <c r="E28" s="78"/>
      <c r="F28" s="93"/>
    </row>
    <row r="29" spans="1:6" ht="26.25" customHeight="1">
      <c r="A29" s="323"/>
      <c r="B29" s="104" t="s">
        <v>31</v>
      </c>
      <c r="C29" s="78" t="s">
        <v>3</v>
      </c>
      <c r="D29" s="78"/>
      <c r="E29" s="78"/>
      <c r="F29" s="93"/>
    </row>
    <row r="30" spans="1:6" ht="25.5">
      <c r="A30" s="323"/>
      <c r="B30" s="104" t="s">
        <v>32</v>
      </c>
      <c r="C30" s="78" t="s">
        <v>3</v>
      </c>
      <c r="D30" s="78"/>
      <c r="E30" s="78"/>
      <c r="F30" s="93"/>
    </row>
    <row r="31" spans="1:6" ht="27.75" customHeight="1">
      <c r="A31" s="152" t="s">
        <v>56</v>
      </c>
      <c r="B31" s="156" t="s">
        <v>192</v>
      </c>
      <c r="C31" s="78" t="s">
        <v>46</v>
      </c>
      <c r="D31" s="78">
        <v>1.59</v>
      </c>
      <c r="E31" s="78">
        <v>0.14</v>
      </c>
      <c r="F31" s="93">
        <f>E31/D31</f>
        <v>0.08805031446540881</v>
      </c>
    </row>
    <row r="32" spans="1:6" ht="23.25" customHeight="1">
      <c r="A32" s="323" t="s">
        <v>54</v>
      </c>
      <c r="B32" s="87" t="s">
        <v>193</v>
      </c>
      <c r="C32" s="78" t="s">
        <v>45</v>
      </c>
      <c r="D32" s="99">
        <v>26</v>
      </c>
      <c r="E32" s="99">
        <f>'Приложение 2'!C15+'Приложение 2'!C41+'Приложение 2'!C65+'Приложение 2'!C91+'Приложение 2'!C139</f>
        <v>5</v>
      </c>
      <c r="F32" s="93">
        <f>E32/D32</f>
        <v>0.19230769230769232</v>
      </c>
    </row>
    <row r="33" spans="1:6" ht="12.75">
      <c r="A33" s="323"/>
      <c r="B33" s="305" t="s">
        <v>201</v>
      </c>
      <c r="C33" s="305"/>
      <c r="D33" s="305"/>
      <c r="E33" s="305"/>
      <c r="F33" s="306"/>
    </row>
    <row r="34" spans="1:6" ht="12.75">
      <c r="A34" s="323"/>
      <c r="B34" s="87" t="s">
        <v>49</v>
      </c>
      <c r="C34" s="78" t="s">
        <v>45</v>
      </c>
      <c r="D34" s="219">
        <v>26</v>
      </c>
      <c r="E34" s="78">
        <v>5</v>
      </c>
      <c r="F34" s="93">
        <f>E34/D34</f>
        <v>0.19230769230769232</v>
      </c>
    </row>
    <row r="35" spans="1:6" ht="25.5">
      <c r="A35" s="323"/>
      <c r="B35" s="87" t="s">
        <v>243</v>
      </c>
      <c r="C35" s="78"/>
      <c r="D35" s="219" t="s">
        <v>248</v>
      </c>
      <c r="E35" s="78" t="s">
        <v>248</v>
      </c>
      <c r="F35" s="93"/>
    </row>
    <row r="36" spans="1:6" ht="12.75">
      <c r="A36" s="323"/>
      <c r="B36" s="87" t="s">
        <v>308</v>
      </c>
      <c r="C36" s="78"/>
      <c r="D36" s="219">
        <v>26</v>
      </c>
      <c r="E36" s="78">
        <v>5</v>
      </c>
      <c r="F36" s="93">
        <f>E36/D36</f>
        <v>0.19230769230769232</v>
      </c>
    </row>
    <row r="37" spans="1:6" ht="12.75">
      <c r="A37" s="323"/>
      <c r="B37" s="87" t="s">
        <v>183</v>
      </c>
      <c r="C37" s="78" t="s">
        <v>45</v>
      </c>
      <c r="D37" s="98"/>
      <c r="E37" s="78"/>
      <c r="F37" s="93"/>
    </row>
    <row r="38" spans="1:6" ht="25.5">
      <c r="A38" s="323"/>
      <c r="B38" s="87" t="s">
        <v>243</v>
      </c>
      <c r="C38" s="78"/>
      <c r="D38" s="219"/>
      <c r="E38" s="78" t="s">
        <v>248</v>
      </c>
      <c r="F38" s="93"/>
    </row>
    <row r="39" spans="1:6" ht="12.75" hidden="1">
      <c r="A39" s="323"/>
      <c r="B39" s="87"/>
      <c r="C39" s="78"/>
      <c r="D39" s="78"/>
      <c r="E39" s="78"/>
      <c r="F39" s="93"/>
    </row>
    <row r="40" spans="1:6" ht="12.75" hidden="1">
      <c r="A40" s="323"/>
      <c r="B40" s="87"/>
      <c r="C40" s="78"/>
      <c r="D40" s="78"/>
      <c r="E40" s="78"/>
      <c r="F40" s="188"/>
    </row>
    <row r="41" spans="1:6" ht="12.75">
      <c r="A41" s="323"/>
      <c r="B41" s="329" t="s">
        <v>87</v>
      </c>
      <c r="C41" s="329"/>
      <c r="D41" s="329"/>
      <c r="E41" s="329"/>
      <c r="F41" s="330"/>
    </row>
    <row r="42" spans="1:6" ht="12.75">
      <c r="A42" s="323"/>
      <c r="B42" s="103" t="s">
        <v>25</v>
      </c>
      <c r="C42" s="78" t="s">
        <v>45</v>
      </c>
      <c r="D42" s="219" t="s">
        <v>248</v>
      </c>
      <c r="E42" s="78" t="s">
        <v>248</v>
      </c>
      <c r="F42" s="93"/>
    </row>
    <row r="43" spans="1:6" ht="12.75">
      <c r="A43" s="323"/>
      <c r="B43" s="103" t="s">
        <v>26</v>
      </c>
      <c r="C43" s="78" t="s">
        <v>45</v>
      </c>
      <c r="D43" s="219" t="s">
        <v>248</v>
      </c>
      <c r="E43" s="78" t="s">
        <v>248</v>
      </c>
      <c r="F43" s="93"/>
    </row>
    <row r="44" spans="1:6" ht="12.75">
      <c r="A44" s="323"/>
      <c r="B44" s="103" t="s">
        <v>20</v>
      </c>
      <c r="C44" s="78" t="s">
        <v>45</v>
      </c>
      <c r="D44" s="219">
        <v>26</v>
      </c>
      <c r="E44" s="78">
        <f>'Приложение 2'!C91</f>
        <v>5</v>
      </c>
      <c r="F44" s="93">
        <f>E44/D44</f>
        <v>0.19230769230769232</v>
      </c>
    </row>
    <row r="45" spans="1:6" ht="12.75" customHeight="1">
      <c r="A45" s="323"/>
      <c r="B45" s="103" t="s">
        <v>27</v>
      </c>
      <c r="C45" s="78" t="s">
        <v>45</v>
      </c>
      <c r="D45" s="219" t="s">
        <v>381</v>
      </c>
      <c r="E45" s="78"/>
      <c r="F45" s="93"/>
    </row>
    <row r="46" spans="1:6" ht="12.75">
      <c r="A46" s="323"/>
      <c r="B46" s="103" t="s">
        <v>19</v>
      </c>
      <c r="C46" s="78" t="s">
        <v>45</v>
      </c>
      <c r="D46" s="219" t="s">
        <v>248</v>
      </c>
      <c r="E46" s="78" t="s">
        <v>248</v>
      </c>
      <c r="F46" s="93"/>
    </row>
    <row r="47" spans="1:6" ht="36" customHeight="1">
      <c r="A47" s="323"/>
      <c r="B47" s="103" t="s">
        <v>28</v>
      </c>
      <c r="C47" s="78" t="s">
        <v>45</v>
      </c>
      <c r="D47" s="78"/>
      <c r="E47" s="78"/>
      <c r="F47" s="93"/>
    </row>
    <row r="48" spans="1:6" ht="11.25" customHeight="1">
      <c r="A48" s="323"/>
      <c r="B48" s="103" t="s">
        <v>29</v>
      </c>
      <c r="C48" s="78" t="s">
        <v>45</v>
      </c>
      <c r="D48" s="78"/>
      <c r="E48" s="78" t="s">
        <v>248</v>
      </c>
      <c r="F48" s="93"/>
    </row>
    <row r="49" spans="1:6" ht="12.75">
      <c r="A49" s="323"/>
      <c r="B49" s="103" t="s">
        <v>24</v>
      </c>
      <c r="C49" s="78" t="s">
        <v>45</v>
      </c>
      <c r="D49" s="78"/>
      <c r="E49" s="78"/>
      <c r="F49" s="93"/>
    </row>
    <row r="50" spans="1:6" ht="12.75">
      <c r="A50" s="323"/>
      <c r="B50" s="103" t="s">
        <v>30</v>
      </c>
      <c r="C50" s="78" t="s">
        <v>45</v>
      </c>
      <c r="D50" s="78"/>
      <c r="E50" s="78" t="s">
        <v>248</v>
      </c>
      <c r="F50" s="93"/>
    </row>
    <row r="51" spans="1:6" ht="25.5">
      <c r="A51" s="323"/>
      <c r="B51" s="103" t="s">
        <v>31</v>
      </c>
      <c r="C51" s="78" t="s">
        <v>45</v>
      </c>
      <c r="D51" s="78"/>
      <c r="E51" s="78" t="s">
        <v>248</v>
      </c>
      <c r="F51" s="93"/>
    </row>
    <row r="52" spans="1:6" ht="24" customHeight="1">
      <c r="A52" s="323"/>
      <c r="B52" s="103" t="s">
        <v>32</v>
      </c>
      <c r="C52" s="78" t="s">
        <v>45</v>
      </c>
      <c r="D52" s="78"/>
      <c r="E52" s="78" t="s">
        <v>248</v>
      </c>
      <c r="F52" s="93"/>
    </row>
    <row r="53" spans="1:6" ht="25.5">
      <c r="A53" s="323" t="s">
        <v>57</v>
      </c>
      <c r="B53" s="87" t="s">
        <v>194</v>
      </c>
      <c r="C53" s="83" t="s">
        <v>17</v>
      </c>
      <c r="D53" s="99">
        <v>40424.9</v>
      </c>
      <c r="E53" s="99">
        <v>44900.8</v>
      </c>
      <c r="F53" s="93">
        <f>E53/D53</f>
        <v>1.1107213623286638</v>
      </c>
    </row>
    <row r="54" spans="1:6" ht="12.75">
      <c r="A54" s="323"/>
      <c r="B54" s="305" t="s">
        <v>84</v>
      </c>
      <c r="C54" s="305"/>
      <c r="D54" s="305"/>
      <c r="E54" s="305"/>
      <c r="F54" s="306"/>
    </row>
    <row r="55" spans="1:6" ht="12.75">
      <c r="A55" s="323"/>
      <c r="B55" s="104" t="s">
        <v>25</v>
      </c>
      <c r="C55" s="83" t="s">
        <v>17</v>
      </c>
      <c r="D55" s="99">
        <v>34980</v>
      </c>
      <c r="E55" s="99">
        <f>'Приложение 2'!C66</f>
        <v>41600</v>
      </c>
      <c r="F55" s="93">
        <f>E55/D55</f>
        <v>1.1892510005717554</v>
      </c>
    </row>
    <row r="56" spans="1:6" ht="12.75">
      <c r="A56" s="323"/>
      <c r="B56" s="104" t="s">
        <v>26</v>
      </c>
      <c r="C56" s="83" t="s">
        <v>17</v>
      </c>
      <c r="D56" s="99"/>
      <c r="E56" s="99"/>
      <c r="F56" s="93"/>
    </row>
    <row r="57" spans="1:6" ht="12.75">
      <c r="A57" s="323"/>
      <c r="B57" s="104" t="s">
        <v>20</v>
      </c>
      <c r="C57" s="83" t="s">
        <v>17</v>
      </c>
      <c r="D57" s="99">
        <v>49295</v>
      </c>
      <c r="E57" s="99">
        <f>('Приложение 2'!C16+'Приложение 2'!C92)/2</f>
        <v>35943.085</v>
      </c>
      <c r="F57" s="93">
        <f>E57/D57</f>
        <v>0.7291426108124556</v>
      </c>
    </row>
    <row r="58" spans="1:6" ht="23.25" customHeight="1">
      <c r="A58" s="323"/>
      <c r="B58" s="104" t="s">
        <v>27</v>
      </c>
      <c r="C58" s="83" t="s">
        <v>17</v>
      </c>
      <c r="D58" s="99">
        <v>35942</v>
      </c>
      <c r="E58" s="99">
        <f>'Приложение 2'!C42</f>
        <v>41936</v>
      </c>
      <c r="F58" s="93">
        <f>E58/D58</f>
        <v>1.16676868287797</v>
      </c>
    </row>
    <row r="59" spans="1:6" ht="12.75">
      <c r="A59" s="323"/>
      <c r="B59" s="104" t="s">
        <v>19</v>
      </c>
      <c r="C59" s="83" t="s">
        <v>17</v>
      </c>
      <c r="D59" s="99"/>
      <c r="E59" s="99"/>
      <c r="F59" s="93"/>
    </row>
    <row r="60" spans="1:6" ht="36.75" customHeight="1">
      <c r="A60" s="323"/>
      <c r="B60" s="104" t="s">
        <v>28</v>
      </c>
      <c r="C60" s="83" t="s">
        <v>17</v>
      </c>
      <c r="D60" s="99">
        <v>21919</v>
      </c>
      <c r="E60" s="99"/>
      <c r="F60" s="93"/>
    </row>
    <row r="61" spans="1:6" ht="15" customHeight="1">
      <c r="A61" s="323"/>
      <c r="B61" s="104" t="s">
        <v>29</v>
      </c>
      <c r="C61" s="83" t="s">
        <v>17</v>
      </c>
      <c r="D61" s="99"/>
      <c r="E61" s="99"/>
      <c r="F61" s="93"/>
    </row>
    <row r="62" spans="1:6" ht="17.25" customHeight="1">
      <c r="A62" s="323"/>
      <c r="B62" s="104" t="s">
        <v>24</v>
      </c>
      <c r="C62" s="83" t="s">
        <v>17</v>
      </c>
      <c r="D62" s="99"/>
      <c r="E62" s="99"/>
      <c r="F62" s="93"/>
    </row>
    <row r="63" spans="1:6" ht="18" customHeight="1">
      <c r="A63" s="323"/>
      <c r="B63" s="104" t="s">
        <v>30</v>
      </c>
      <c r="C63" s="83" t="s">
        <v>17</v>
      </c>
      <c r="D63" s="99"/>
      <c r="E63" s="99"/>
      <c r="F63" s="93"/>
    </row>
    <row r="64" spans="1:6" ht="25.5">
      <c r="A64" s="323"/>
      <c r="B64" s="104" t="s">
        <v>31</v>
      </c>
      <c r="C64" s="83" t="s">
        <v>17</v>
      </c>
      <c r="D64" s="99"/>
      <c r="E64" s="99"/>
      <c r="F64" s="93"/>
    </row>
    <row r="65" spans="1:6" ht="26.25" thickBot="1">
      <c r="A65" s="324"/>
      <c r="B65" s="160" t="s">
        <v>32</v>
      </c>
      <c r="C65" s="161" t="s">
        <v>17</v>
      </c>
      <c r="D65" s="96"/>
      <c r="E65" s="96"/>
      <c r="F65" s="101"/>
    </row>
    <row r="66" spans="1:6" ht="15.75" customHeight="1" thickBot="1">
      <c r="A66" s="322" t="s">
        <v>280</v>
      </c>
      <c r="B66" s="322"/>
      <c r="C66" s="322"/>
      <c r="D66" s="322"/>
      <c r="E66" s="322"/>
      <c r="F66" s="322"/>
    </row>
    <row r="67" spans="1:7" ht="66.75" customHeight="1">
      <c r="A67" s="150" t="s">
        <v>50</v>
      </c>
      <c r="B67" s="162" t="s">
        <v>92</v>
      </c>
      <c r="C67" s="146" t="s">
        <v>58</v>
      </c>
      <c r="D67" s="179">
        <v>2400001</v>
      </c>
      <c r="E67" s="179">
        <v>2519936</v>
      </c>
      <c r="F67" s="107">
        <f>E67/D67</f>
        <v>1.0499728958446268</v>
      </c>
      <c r="G67" s="98"/>
    </row>
    <row r="68" spans="1:6" ht="36.75" customHeight="1" thickBot="1">
      <c r="A68" s="163" t="s">
        <v>59</v>
      </c>
      <c r="B68" s="164" t="s">
        <v>184</v>
      </c>
      <c r="C68" s="79" t="s">
        <v>86</v>
      </c>
      <c r="D68" s="79"/>
      <c r="E68" s="79"/>
      <c r="F68" s="101"/>
    </row>
    <row r="69" spans="1:6" s="37" customFormat="1" ht="14.25" customHeight="1" thickBot="1">
      <c r="A69" s="340" t="s">
        <v>281</v>
      </c>
      <c r="B69" s="322"/>
      <c r="C69" s="322"/>
      <c r="D69" s="322"/>
      <c r="E69" s="322"/>
      <c r="F69" s="341"/>
    </row>
    <row r="70" spans="1:6" ht="25.5">
      <c r="A70" s="333" t="s">
        <v>60</v>
      </c>
      <c r="B70" s="258" t="s">
        <v>93</v>
      </c>
      <c r="C70" s="259" t="s">
        <v>58</v>
      </c>
      <c r="D70" s="263">
        <f>D73</f>
        <v>1386819</v>
      </c>
      <c r="E70" s="301">
        <f>E72+E73</f>
        <v>1478822</v>
      </c>
      <c r="F70" s="107">
        <f>E70/D70</f>
        <v>1.06634102936288</v>
      </c>
    </row>
    <row r="71" spans="1:6" ht="12.75">
      <c r="A71" s="323"/>
      <c r="B71" s="338" t="s">
        <v>85</v>
      </c>
      <c r="C71" s="338"/>
      <c r="D71" s="338"/>
      <c r="E71" s="338"/>
      <c r="F71" s="339"/>
    </row>
    <row r="72" spans="1:6" ht="12.75">
      <c r="A72" s="323"/>
      <c r="B72" s="256" t="s">
        <v>6</v>
      </c>
      <c r="C72" s="83" t="s">
        <v>58</v>
      </c>
      <c r="D72" s="261"/>
      <c r="E72" s="78"/>
      <c r="F72" s="93"/>
    </row>
    <row r="73" spans="1:6" ht="12.75">
      <c r="A73" s="323"/>
      <c r="B73" s="256" t="s">
        <v>7</v>
      </c>
      <c r="C73" s="83" t="s">
        <v>58</v>
      </c>
      <c r="D73" s="180">
        <v>1386819</v>
      </c>
      <c r="E73" s="180">
        <f>'Приложение 2'!C63</f>
        <v>1478822</v>
      </c>
      <c r="F73" s="93">
        <f>E73/D73</f>
        <v>1.06634102936288</v>
      </c>
    </row>
    <row r="74" spans="1:6" ht="27" customHeight="1">
      <c r="A74" s="323" t="s">
        <v>61</v>
      </c>
      <c r="B74" s="257" t="s">
        <v>8</v>
      </c>
      <c r="C74" s="257"/>
      <c r="D74" s="83"/>
      <c r="E74" s="83"/>
      <c r="F74" s="93"/>
    </row>
    <row r="75" spans="1:6" ht="12" customHeight="1">
      <c r="A75" s="323"/>
      <c r="B75" s="82" t="s">
        <v>9</v>
      </c>
      <c r="C75" s="78" t="s">
        <v>86</v>
      </c>
      <c r="D75" s="78"/>
      <c r="E75" s="78"/>
      <c r="F75" s="93"/>
    </row>
    <row r="76" spans="1:6" ht="12.75">
      <c r="A76" s="323"/>
      <c r="B76" s="82" t="s">
        <v>10</v>
      </c>
      <c r="C76" s="78" t="s">
        <v>86</v>
      </c>
      <c r="D76" s="78"/>
      <c r="E76" s="78"/>
      <c r="F76" s="93"/>
    </row>
    <row r="77" spans="1:6" ht="12" customHeight="1">
      <c r="A77" s="323"/>
      <c r="B77" s="82" t="s">
        <v>14</v>
      </c>
      <c r="C77" s="78" t="s">
        <v>86</v>
      </c>
      <c r="D77" s="78"/>
      <c r="E77" s="78"/>
      <c r="F77" s="93"/>
    </row>
    <row r="78" spans="1:6" ht="11.25" customHeight="1">
      <c r="A78" s="323"/>
      <c r="B78" s="82" t="s">
        <v>13</v>
      </c>
      <c r="C78" s="78" t="s">
        <v>86</v>
      </c>
      <c r="D78" s="78"/>
      <c r="E78" s="78"/>
      <c r="F78" s="93"/>
    </row>
    <row r="79" spans="1:6" ht="10.5" customHeight="1">
      <c r="A79" s="323"/>
      <c r="B79" s="82" t="s">
        <v>11</v>
      </c>
      <c r="C79" s="78" t="s">
        <v>16</v>
      </c>
      <c r="D79" s="78"/>
      <c r="E79" s="78"/>
      <c r="F79" s="93"/>
    </row>
    <row r="80" spans="1:6" ht="15" customHeight="1" thickBot="1">
      <c r="A80" s="324"/>
      <c r="B80" s="260" t="s">
        <v>12</v>
      </c>
      <c r="C80" s="79" t="s">
        <v>15</v>
      </c>
      <c r="D80" s="252">
        <v>78.739</v>
      </c>
      <c r="E80" s="252">
        <f>'Приложение 2'!C68/1000</f>
        <v>74.998</v>
      </c>
      <c r="F80" s="101">
        <f>E80/D80</f>
        <v>0.9524886015824433</v>
      </c>
    </row>
    <row r="81" spans="1:6" ht="15.75" customHeight="1" thickBot="1">
      <c r="A81" s="334" t="s">
        <v>282</v>
      </c>
      <c r="B81" s="335"/>
      <c r="C81" s="335"/>
      <c r="D81" s="335"/>
      <c r="E81" s="335"/>
      <c r="F81" s="336"/>
    </row>
    <row r="82" spans="1:6" ht="12.75">
      <c r="A82" s="165" t="s">
        <v>186</v>
      </c>
      <c r="B82" s="166" t="s">
        <v>64</v>
      </c>
      <c r="C82" s="85" t="s">
        <v>18</v>
      </c>
      <c r="D82" s="158"/>
      <c r="E82" s="158">
        <v>0</v>
      </c>
      <c r="F82" s="102"/>
    </row>
    <row r="83" spans="1:6" ht="12.75">
      <c r="A83" s="152" t="s">
        <v>51</v>
      </c>
      <c r="B83" s="156" t="s">
        <v>65</v>
      </c>
      <c r="C83" s="83" t="s">
        <v>18</v>
      </c>
      <c r="D83" s="78"/>
      <c r="E83" s="78">
        <v>0</v>
      </c>
      <c r="F83" s="93"/>
    </row>
    <row r="84" spans="1:6" ht="12.75">
      <c r="A84" s="152" t="s">
        <v>63</v>
      </c>
      <c r="B84" s="156" t="s">
        <v>66</v>
      </c>
      <c r="C84" s="83" t="s">
        <v>18</v>
      </c>
      <c r="D84" s="99">
        <v>714667</v>
      </c>
      <c r="E84" s="99">
        <v>0</v>
      </c>
      <c r="F84" s="93">
        <f>E84/D84</f>
        <v>0</v>
      </c>
    </row>
    <row r="85" spans="1:6" ht="15.75" customHeight="1" thickBot="1">
      <c r="A85" s="337" t="s">
        <v>283</v>
      </c>
      <c r="B85" s="310"/>
      <c r="C85" s="310"/>
      <c r="D85" s="310"/>
      <c r="E85" s="310"/>
      <c r="F85" s="311"/>
    </row>
    <row r="86" spans="1:6" ht="17.25" customHeight="1">
      <c r="A86" s="333" t="s">
        <v>52</v>
      </c>
      <c r="B86" s="143" t="s">
        <v>195</v>
      </c>
      <c r="C86" s="85" t="s">
        <v>62</v>
      </c>
      <c r="D86" s="149">
        <v>146763</v>
      </c>
      <c r="E86" s="149">
        <v>126925</v>
      </c>
      <c r="F86" s="102">
        <f>E86/D86</f>
        <v>0.8648296914072348</v>
      </c>
    </row>
    <row r="87" spans="1:6" ht="12.75">
      <c r="A87" s="323"/>
      <c r="B87" s="305" t="s">
        <v>87</v>
      </c>
      <c r="C87" s="305"/>
      <c r="D87" s="305"/>
      <c r="E87" s="305"/>
      <c r="F87" s="306"/>
    </row>
    <row r="88" spans="1:6" ht="12.75">
      <c r="A88" s="323"/>
      <c r="B88" s="145" t="s">
        <v>25</v>
      </c>
      <c r="C88" s="146" t="s">
        <v>18</v>
      </c>
      <c r="D88" s="147">
        <v>0</v>
      </c>
      <c r="E88" s="147">
        <f>'Приложение 2'!C77</f>
        <v>0</v>
      </c>
      <c r="F88" s="100"/>
    </row>
    <row r="89" spans="1:6" ht="12.75">
      <c r="A89" s="323"/>
      <c r="B89" s="148" t="s">
        <v>26</v>
      </c>
      <c r="C89" s="83" t="s">
        <v>18</v>
      </c>
      <c r="D89" s="78"/>
      <c r="E89" s="78"/>
      <c r="F89" s="93"/>
    </row>
    <row r="90" spans="1:6" ht="12.75">
      <c r="A90" s="323"/>
      <c r="B90" s="148" t="s">
        <v>20</v>
      </c>
      <c r="C90" s="83" t="s">
        <v>18</v>
      </c>
      <c r="D90" s="180">
        <v>47405</v>
      </c>
      <c r="E90" s="180">
        <f>'Приложение 2'!C27+'Приложение 2'!C103</f>
        <v>150311.2</v>
      </c>
      <c r="F90" s="100">
        <f>E90/D90</f>
        <v>3.170787891572619</v>
      </c>
    </row>
    <row r="91" spans="1:6" ht="25.5" customHeight="1">
      <c r="A91" s="323"/>
      <c r="B91" s="148" t="s">
        <v>27</v>
      </c>
      <c r="C91" s="83" t="s">
        <v>18</v>
      </c>
      <c r="D91" s="180">
        <v>16755</v>
      </c>
      <c r="E91" s="180">
        <f>'Приложение 2'!C51</f>
        <v>97841</v>
      </c>
      <c r="F91" s="100">
        <f>E91/D91</f>
        <v>5.839510593852581</v>
      </c>
    </row>
    <row r="92" spans="1:6" ht="12.75">
      <c r="A92" s="323"/>
      <c r="B92" s="148" t="s">
        <v>19</v>
      </c>
      <c r="C92" s="83" t="s">
        <v>18</v>
      </c>
      <c r="D92" s="219"/>
      <c r="E92" s="78"/>
      <c r="F92" s="100"/>
    </row>
    <row r="93" spans="1:6" ht="37.5" customHeight="1">
      <c r="A93" s="323"/>
      <c r="B93" s="148" t="s">
        <v>28</v>
      </c>
      <c r="C93" s="83" t="s">
        <v>18</v>
      </c>
      <c r="D93" s="180">
        <v>8570</v>
      </c>
      <c r="E93" s="180"/>
      <c r="F93" s="100"/>
    </row>
    <row r="94" spans="1:6" ht="12.75">
      <c r="A94" s="323"/>
      <c r="B94" s="148" t="s">
        <v>29</v>
      </c>
      <c r="C94" s="83" t="s">
        <v>18</v>
      </c>
      <c r="D94" s="219"/>
      <c r="E94" s="78"/>
      <c r="F94" s="100"/>
    </row>
    <row r="95" spans="1:6" ht="12.75">
      <c r="A95" s="323"/>
      <c r="B95" s="104" t="s">
        <v>24</v>
      </c>
      <c r="C95" s="83" t="s">
        <v>18</v>
      </c>
      <c r="D95" s="141">
        <v>94999</v>
      </c>
      <c r="E95" s="141"/>
      <c r="F95" s="100">
        <f>E95/D95</f>
        <v>0</v>
      </c>
    </row>
    <row r="96" spans="1:6" ht="12.75">
      <c r="A96" s="323"/>
      <c r="B96" s="104" t="s">
        <v>30</v>
      </c>
      <c r="C96" s="83" t="s">
        <v>18</v>
      </c>
      <c r="D96" s="219"/>
      <c r="E96" s="78"/>
      <c r="F96" s="100"/>
    </row>
    <row r="97" spans="1:6" ht="25.5">
      <c r="A97" s="323"/>
      <c r="B97" s="104" t="s">
        <v>31</v>
      </c>
      <c r="C97" s="83" t="s">
        <v>18</v>
      </c>
      <c r="D97" s="219"/>
      <c r="E97" s="78"/>
      <c r="F97" s="100"/>
    </row>
    <row r="98" spans="1:6" ht="25.5">
      <c r="A98" s="323"/>
      <c r="B98" s="104" t="s">
        <v>32</v>
      </c>
      <c r="C98" s="83" t="s">
        <v>18</v>
      </c>
      <c r="D98" s="219"/>
      <c r="E98" s="109"/>
      <c r="F98" s="93"/>
    </row>
    <row r="99" spans="1:6" ht="24" customHeight="1">
      <c r="A99" s="323" t="s">
        <v>53</v>
      </c>
      <c r="B99" s="87" t="s">
        <v>202</v>
      </c>
      <c r="C99" s="83" t="s">
        <v>18</v>
      </c>
      <c r="D99" s="141">
        <v>146653</v>
      </c>
      <c r="E99" s="180">
        <f>E101+E102+E103+E104+E105+E106</f>
        <v>126925</v>
      </c>
      <c r="F99" s="93">
        <f>E99/D99</f>
        <v>0.865478374121225</v>
      </c>
    </row>
    <row r="100" spans="1:6" ht="12.75">
      <c r="A100" s="323"/>
      <c r="B100" s="305" t="s">
        <v>84</v>
      </c>
      <c r="C100" s="305"/>
      <c r="D100" s="348"/>
      <c r="E100" s="305"/>
      <c r="F100" s="306"/>
    </row>
    <row r="101" spans="1:6" ht="12.75">
      <c r="A101" s="323"/>
      <c r="B101" s="87" t="s">
        <v>155</v>
      </c>
      <c r="C101" s="83" t="s">
        <v>18</v>
      </c>
      <c r="D101" s="78">
        <v>89175</v>
      </c>
      <c r="E101" s="78">
        <v>36</v>
      </c>
      <c r="F101" s="93">
        <f aca="true" t="shared" si="1" ref="F101:F106">E101/D101</f>
        <v>0.00040370058873002523</v>
      </c>
    </row>
    <row r="102" spans="1:10" ht="12" customHeight="1">
      <c r="A102" s="323"/>
      <c r="B102" s="87" t="s">
        <v>156</v>
      </c>
      <c r="C102" s="83" t="s">
        <v>18</v>
      </c>
      <c r="D102" s="78">
        <v>4849</v>
      </c>
      <c r="E102" s="300">
        <v>6661</v>
      </c>
      <c r="F102" s="93">
        <f t="shared" si="1"/>
        <v>1.3736852959373067</v>
      </c>
      <c r="J102" s="38"/>
    </row>
    <row r="103" spans="1:6" ht="12" customHeight="1">
      <c r="A103" s="323"/>
      <c r="B103" s="87" t="s">
        <v>157</v>
      </c>
      <c r="C103" s="83" t="s">
        <v>18</v>
      </c>
      <c r="D103" s="78"/>
      <c r="E103" s="78">
        <v>0</v>
      </c>
      <c r="F103" s="93"/>
    </row>
    <row r="104" spans="1:6" ht="12" customHeight="1">
      <c r="A104" s="323"/>
      <c r="B104" s="87" t="s">
        <v>400</v>
      </c>
      <c r="C104" s="83" t="s">
        <v>18</v>
      </c>
      <c r="D104" s="78">
        <v>47059</v>
      </c>
      <c r="E104" s="78">
        <v>0</v>
      </c>
      <c r="F104" s="93"/>
    </row>
    <row r="105" spans="1:6" ht="11.25" customHeight="1">
      <c r="A105" s="323"/>
      <c r="B105" s="87" t="s">
        <v>200</v>
      </c>
      <c r="C105" s="83" t="s">
        <v>18</v>
      </c>
      <c r="D105" s="78">
        <v>2248</v>
      </c>
      <c r="E105" s="78">
        <v>113655</v>
      </c>
      <c r="F105" s="93">
        <f t="shared" si="1"/>
        <v>50.55827402135231</v>
      </c>
    </row>
    <row r="106" spans="1:6" ht="12" customHeight="1">
      <c r="A106" s="323"/>
      <c r="B106" s="87" t="s">
        <v>158</v>
      </c>
      <c r="C106" s="83" t="s">
        <v>18</v>
      </c>
      <c r="D106" s="78"/>
      <c r="E106" s="180">
        <f>E86-E101-E102-E103-E104-E105</f>
        <v>6573</v>
      </c>
      <c r="F106" s="93" t="e">
        <f t="shared" si="1"/>
        <v>#DIV/0!</v>
      </c>
    </row>
    <row r="107" spans="1:6" ht="12" customHeight="1">
      <c r="A107" s="144" t="s">
        <v>67</v>
      </c>
      <c r="B107" s="87" t="s">
        <v>154</v>
      </c>
      <c r="C107" s="83" t="s">
        <v>18</v>
      </c>
      <c r="D107" s="78"/>
      <c r="E107" s="78"/>
      <c r="F107" s="93"/>
    </row>
    <row r="108" spans="1:6" ht="15.75">
      <c r="A108" s="144" t="s">
        <v>152</v>
      </c>
      <c r="B108" s="82" t="s">
        <v>39</v>
      </c>
      <c r="C108" s="78" t="s">
        <v>284</v>
      </c>
      <c r="D108" s="109"/>
      <c r="E108" s="78"/>
      <c r="F108" s="93"/>
    </row>
    <row r="109" spans="1:6" ht="13.5" customHeight="1" thickBot="1">
      <c r="A109" s="167" t="s">
        <v>196</v>
      </c>
      <c r="B109" s="108" t="s">
        <v>40</v>
      </c>
      <c r="C109" s="109" t="s">
        <v>199</v>
      </c>
      <c r="D109" s="253">
        <v>19</v>
      </c>
      <c r="E109" s="109">
        <v>19</v>
      </c>
      <c r="F109" s="97">
        <f>E109/D109</f>
        <v>1</v>
      </c>
    </row>
    <row r="110" spans="1:6" ht="15.75" customHeight="1" thickBot="1">
      <c r="A110" s="308" t="s">
        <v>285</v>
      </c>
      <c r="B110" s="309"/>
      <c r="C110" s="309"/>
      <c r="D110" s="309"/>
      <c r="E110" s="309"/>
      <c r="F110" s="349"/>
    </row>
    <row r="111" spans="1:6" ht="32.25" customHeight="1">
      <c r="A111" s="350" t="s">
        <v>224</v>
      </c>
      <c r="B111" s="157" t="s">
        <v>213</v>
      </c>
      <c r="C111" s="85" t="s">
        <v>18</v>
      </c>
      <c r="D111" s="255">
        <v>429621</v>
      </c>
      <c r="E111" s="255">
        <v>311733</v>
      </c>
      <c r="F111" s="102">
        <f>E111/D111</f>
        <v>0.7256000055863191</v>
      </c>
    </row>
    <row r="112" spans="1:6" ht="12.75">
      <c r="A112" s="346"/>
      <c r="B112" s="352" t="s">
        <v>197</v>
      </c>
      <c r="C112" s="353"/>
      <c r="D112" s="353"/>
      <c r="E112" s="353"/>
      <c r="F112" s="354"/>
    </row>
    <row r="113" spans="1:6" ht="12.75">
      <c r="A113" s="346"/>
      <c r="B113" s="87" t="s">
        <v>20</v>
      </c>
      <c r="C113" s="83" t="s">
        <v>18</v>
      </c>
      <c r="D113" s="83" t="s">
        <v>248</v>
      </c>
      <c r="E113" s="83"/>
      <c r="F113" s="93"/>
    </row>
    <row r="114" spans="1:6" ht="12.75">
      <c r="A114" s="346"/>
      <c r="B114" s="87" t="s">
        <v>21</v>
      </c>
      <c r="C114" s="83" t="s">
        <v>18</v>
      </c>
      <c r="D114" s="83" t="s">
        <v>248</v>
      </c>
      <c r="E114" s="83"/>
      <c r="F114" s="93"/>
    </row>
    <row r="115" spans="1:6" ht="12.75">
      <c r="A115" s="351"/>
      <c r="B115" s="87" t="s">
        <v>19</v>
      </c>
      <c r="C115" s="83" t="s">
        <v>18</v>
      </c>
      <c r="D115" s="83" t="s">
        <v>248</v>
      </c>
      <c r="E115" s="83"/>
      <c r="F115" s="93"/>
    </row>
    <row r="116" spans="1:6" ht="12.75">
      <c r="A116" s="345" t="s">
        <v>225</v>
      </c>
      <c r="B116" s="342" t="s">
        <v>78</v>
      </c>
      <c r="C116" s="343"/>
      <c r="D116" s="343"/>
      <c r="E116" s="343"/>
      <c r="F116" s="344"/>
    </row>
    <row r="117" spans="1:6" ht="12.75">
      <c r="A117" s="346"/>
      <c r="B117" s="87" t="s">
        <v>215</v>
      </c>
      <c r="C117" s="83" t="s">
        <v>79</v>
      </c>
      <c r="D117" s="83"/>
      <c r="E117" s="78"/>
      <c r="F117" s="97"/>
    </row>
    <row r="118" spans="1:6" ht="12.75">
      <c r="A118" s="346"/>
      <c r="B118" s="87" t="s">
        <v>214</v>
      </c>
      <c r="C118" s="83" t="s">
        <v>79</v>
      </c>
      <c r="D118" s="83"/>
      <c r="E118" s="78"/>
      <c r="F118" s="93"/>
    </row>
    <row r="119" spans="1:6" ht="12.75" customHeight="1" thickBot="1">
      <c r="A119" s="347"/>
      <c r="B119" s="169" t="s">
        <v>237</v>
      </c>
      <c r="C119" s="161" t="s">
        <v>79</v>
      </c>
      <c r="D119" s="79"/>
      <c r="E119" s="79"/>
      <c r="F119" s="101"/>
    </row>
    <row r="120" spans="1:6" ht="16.5" thickBot="1">
      <c r="A120" s="334" t="s">
        <v>278</v>
      </c>
      <c r="B120" s="335"/>
      <c r="C120" s="335"/>
      <c r="D120" s="335"/>
      <c r="E120" s="335"/>
      <c r="F120" s="336"/>
    </row>
    <row r="121" spans="1:6" ht="15" customHeight="1">
      <c r="A121" s="333" t="s">
        <v>68</v>
      </c>
      <c r="B121" s="84" t="s">
        <v>222</v>
      </c>
      <c r="C121" s="85" t="s">
        <v>18</v>
      </c>
      <c r="D121" s="221">
        <f>D123+D131+D137</f>
        <v>35165.40202</v>
      </c>
      <c r="E121" s="289">
        <f>E123+E131+E137</f>
        <v>40170.03421</v>
      </c>
      <c r="F121" s="189">
        <f>E121/D121</f>
        <v>1.142316933762158</v>
      </c>
    </row>
    <row r="122" spans="1:6" ht="12.75">
      <c r="A122" s="323"/>
      <c r="B122" s="305" t="s">
        <v>84</v>
      </c>
      <c r="C122" s="305"/>
      <c r="D122" s="305"/>
      <c r="E122" s="305"/>
      <c r="F122" s="306"/>
    </row>
    <row r="123" spans="1:6" ht="12.75">
      <c r="A123" s="323"/>
      <c r="B123" s="86" t="s">
        <v>206</v>
      </c>
      <c r="C123" s="83" t="s">
        <v>18</v>
      </c>
      <c r="D123" s="222">
        <v>12780.84563</v>
      </c>
      <c r="E123" s="222">
        <f>SUM(E125:E130)</f>
        <v>14825.554210000002</v>
      </c>
      <c r="F123" s="90">
        <f aca="true" t="shared" si="2" ref="F123:F149">E123/D123</f>
        <v>1.1599822608920753</v>
      </c>
    </row>
    <row r="124" spans="1:6" ht="12.75">
      <c r="A124" s="323"/>
      <c r="B124" s="87" t="s">
        <v>84</v>
      </c>
      <c r="C124" s="83"/>
      <c r="D124" s="78"/>
      <c r="E124" s="78"/>
      <c r="F124" s="93"/>
    </row>
    <row r="125" spans="1:6" ht="12.75">
      <c r="A125" s="323"/>
      <c r="B125" s="87" t="s">
        <v>221</v>
      </c>
      <c r="C125" s="83" t="s">
        <v>18</v>
      </c>
      <c r="D125" s="223">
        <v>9102.62896</v>
      </c>
      <c r="E125" s="223">
        <v>9842.72421</v>
      </c>
      <c r="F125" s="93">
        <f t="shared" si="2"/>
        <v>1.0813056594146842</v>
      </c>
    </row>
    <row r="126" spans="1:6" ht="24" customHeight="1">
      <c r="A126" s="323"/>
      <c r="B126" s="87" t="s">
        <v>251</v>
      </c>
      <c r="C126" s="83" t="s">
        <v>18</v>
      </c>
      <c r="D126" s="223">
        <v>843.58507</v>
      </c>
      <c r="E126" s="223">
        <v>1107.17</v>
      </c>
      <c r="F126" s="93">
        <f>E126/D126</f>
        <v>1.312458031055481</v>
      </c>
    </row>
    <row r="127" spans="1:6" ht="12.75" customHeight="1">
      <c r="A127" s="323"/>
      <c r="B127" s="87" t="s">
        <v>326</v>
      </c>
      <c r="C127" s="83" t="s">
        <v>18</v>
      </c>
      <c r="D127" s="223">
        <v>105.08016</v>
      </c>
      <c r="E127" s="223">
        <v>367.87</v>
      </c>
      <c r="F127" s="93">
        <f>E127/D127</f>
        <v>3.500851159724157</v>
      </c>
    </row>
    <row r="128" spans="1:6" ht="12.75">
      <c r="A128" s="323"/>
      <c r="B128" s="87" t="s">
        <v>22</v>
      </c>
      <c r="C128" s="83" t="s">
        <v>18</v>
      </c>
      <c r="D128" s="223">
        <v>2729.55144</v>
      </c>
      <c r="E128" s="223">
        <v>3507.79</v>
      </c>
      <c r="F128" s="93">
        <f t="shared" si="2"/>
        <v>1.2851159163353227</v>
      </c>
    </row>
    <row r="129" spans="1:6" ht="11.25" customHeight="1">
      <c r="A129" s="323"/>
      <c r="B129" s="87" t="s">
        <v>207</v>
      </c>
      <c r="C129" s="83" t="s">
        <v>18</v>
      </c>
      <c r="D129" s="223"/>
      <c r="E129" s="223"/>
      <c r="F129" s="93"/>
    </row>
    <row r="130" spans="1:6" ht="27" customHeight="1">
      <c r="A130" s="323"/>
      <c r="B130" s="87" t="s">
        <v>223</v>
      </c>
      <c r="C130" s="83" t="s">
        <v>18</v>
      </c>
      <c r="D130" s="223"/>
      <c r="E130" s="223"/>
      <c r="F130" s="93"/>
    </row>
    <row r="131" spans="1:6" ht="15" customHeight="1">
      <c r="A131" s="323"/>
      <c r="B131" s="86" t="s">
        <v>208</v>
      </c>
      <c r="C131" s="83" t="s">
        <v>18</v>
      </c>
      <c r="D131" s="222">
        <v>1360.4823700000002</v>
      </c>
      <c r="E131" s="222">
        <f>E132+E133+E134+E135+E136</f>
        <v>2114.19</v>
      </c>
      <c r="F131" s="90">
        <f t="shared" si="2"/>
        <v>1.5540002918229656</v>
      </c>
    </row>
    <row r="132" spans="1:6" ht="27" customHeight="1">
      <c r="A132" s="323"/>
      <c r="B132" s="87" t="s">
        <v>204</v>
      </c>
      <c r="C132" s="83" t="s">
        <v>18</v>
      </c>
      <c r="D132" s="223">
        <v>744.8824300000001</v>
      </c>
      <c r="E132" s="223">
        <v>903.13</v>
      </c>
      <c r="F132" s="93">
        <f t="shared" si="2"/>
        <v>1.2124463722415897</v>
      </c>
    </row>
    <row r="133" spans="1:6" ht="27" customHeight="1">
      <c r="A133" s="323"/>
      <c r="B133" s="88" t="s">
        <v>88</v>
      </c>
      <c r="C133" s="83" t="s">
        <v>18</v>
      </c>
      <c r="D133" s="223">
        <v>0.70958</v>
      </c>
      <c r="E133" s="223">
        <v>1.62</v>
      </c>
      <c r="F133" s="93">
        <v>0</v>
      </c>
    </row>
    <row r="134" spans="1:6" ht="18" customHeight="1">
      <c r="A134" s="323"/>
      <c r="B134" s="89" t="s">
        <v>69</v>
      </c>
      <c r="C134" s="83" t="s">
        <v>18</v>
      </c>
      <c r="D134" s="223">
        <v>557.39747</v>
      </c>
      <c r="E134" s="223">
        <v>884.55</v>
      </c>
      <c r="F134" s="93">
        <f t="shared" si="2"/>
        <v>1.5869286238417981</v>
      </c>
    </row>
    <row r="135" spans="1:6" ht="15.75" customHeight="1">
      <c r="A135" s="323"/>
      <c r="B135" s="82" t="s">
        <v>210</v>
      </c>
      <c r="C135" s="83" t="s">
        <v>18</v>
      </c>
      <c r="D135" s="223">
        <v>23.38343</v>
      </c>
      <c r="E135" s="223">
        <v>9.5</v>
      </c>
      <c r="F135" s="93">
        <v>0</v>
      </c>
    </row>
    <row r="136" spans="1:6" ht="12.75">
      <c r="A136" s="323"/>
      <c r="B136" s="88" t="s">
        <v>70</v>
      </c>
      <c r="C136" s="83" t="s">
        <v>18</v>
      </c>
      <c r="D136" s="223">
        <v>34.10946</v>
      </c>
      <c r="E136" s="223">
        <v>315.39</v>
      </c>
      <c r="F136" s="93"/>
    </row>
    <row r="137" spans="1:6" ht="28.5" customHeight="1">
      <c r="A137" s="323"/>
      <c r="B137" s="128" t="s">
        <v>212</v>
      </c>
      <c r="C137" s="129" t="s">
        <v>18</v>
      </c>
      <c r="D137" s="222">
        <v>21024.07402</v>
      </c>
      <c r="E137" s="222">
        <v>23230.29</v>
      </c>
      <c r="F137" s="90">
        <f>E137/D137</f>
        <v>1.1049376052377502</v>
      </c>
    </row>
    <row r="138" spans="1:6" ht="16.5" customHeight="1">
      <c r="A138" s="323" t="s">
        <v>77</v>
      </c>
      <c r="B138" s="91" t="s">
        <v>94</v>
      </c>
      <c r="C138" s="83" t="s">
        <v>18</v>
      </c>
      <c r="D138" s="222">
        <v>33783.769779999995</v>
      </c>
      <c r="E138" s="222">
        <f>SUM(E139:E152)</f>
        <v>38837.96884</v>
      </c>
      <c r="F138" s="90">
        <f>E138/D138</f>
        <v>1.1496043541888004</v>
      </c>
    </row>
    <row r="139" spans="1:6" ht="15" customHeight="1">
      <c r="A139" s="323"/>
      <c r="B139" s="87" t="s">
        <v>23</v>
      </c>
      <c r="C139" s="83" t="s">
        <v>18</v>
      </c>
      <c r="D139" s="223">
        <v>9461.969</v>
      </c>
      <c r="E139" s="223">
        <v>10139.865490000004</v>
      </c>
      <c r="F139" s="93">
        <f t="shared" si="2"/>
        <v>1.0716443363955224</v>
      </c>
    </row>
    <row r="140" spans="1:6" ht="14.25" customHeight="1">
      <c r="A140" s="323"/>
      <c r="B140" s="92" t="s">
        <v>166</v>
      </c>
      <c r="C140" s="83" t="s">
        <v>18</v>
      </c>
      <c r="D140" s="223">
        <v>162.8715</v>
      </c>
      <c r="E140" s="223">
        <v>156.31</v>
      </c>
      <c r="F140" s="93">
        <f t="shared" si="2"/>
        <v>0.9597136392800459</v>
      </c>
    </row>
    <row r="141" spans="1:6" ht="25.5" customHeight="1">
      <c r="A141" s="323"/>
      <c r="B141" s="88" t="s">
        <v>167</v>
      </c>
      <c r="C141" s="83" t="s">
        <v>18</v>
      </c>
      <c r="D141" s="223">
        <v>50</v>
      </c>
      <c r="E141" s="223">
        <v>10</v>
      </c>
      <c r="F141" s="93">
        <f t="shared" si="2"/>
        <v>0.2</v>
      </c>
    </row>
    <row r="142" spans="1:6" ht="12" customHeight="1">
      <c r="A142" s="323"/>
      <c r="B142" s="92" t="s">
        <v>168</v>
      </c>
      <c r="C142" s="83" t="s">
        <v>18</v>
      </c>
      <c r="D142" s="223">
        <v>2508.013</v>
      </c>
      <c r="E142" s="223">
        <v>3485.47</v>
      </c>
      <c r="F142" s="93">
        <f t="shared" si="2"/>
        <v>1.3897336257826414</v>
      </c>
    </row>
    <row r="143" spans="1:6" ht="12" customHeight="1">
      <c r="A143" s="323"/>
      <c r="B143" s="92" t="s">
        <v>169</v>
      </c>
      <c r="C143" s="83" t="s">
        <v>18</v>
      </c>
      <c r="D143" s="223">
        <v>6648.231739999999</v>
      </c>
      <c r="E143" s="223">
        <v>7865.53335</v>
      </c>
      <c r="F143" s="93">
        <f t="shared" si="2"/>
        <v>1.183101561077653</v>
      </c>
    </row>
    <row r="144" spans="1:6" ht="12.75" customHeight="1" hidden="1">
      <c r="A144" s="323"/>
      <c r="B144" s="92" t="s">
        <v>205</v>
      </c>
      <c r="C144" s="83" t="s">
        <v>18</v>
      </c>
      <c r="D144" s="223"/>
      <c r="E144" s="223"/>
      <c r="F144" s="93"/>
    </row>
    <row r="145" spans="1:6" ht="13.5" customHeight="1">
      <c r="A145" s="323"/>
      <c r="B145" s="92" t="s">
        <v>170</v>
      </c>
      <c r="C145" s="83" t="s">
        <v>18</v>
      </c>
      <c r="D145" s="223">
        <v>535.81254</v>
      </c>
      <c r="E145" s="223">
        <v>514.31</v>
      </c>
      <c r="F145" s="93">
        <f t="shared" si="2"/>
        <v>0.9598692856273948</v>
      </c>
    </row>
    <row r="146" spans="1:6" ht="12.75" customHeight="1">
      <c r="A146" s="323"/>
      <c r="B146" s="94" t="s">
        <v>238</v>
      </c>
      <c r="C146" s="83" t="s">
        <v>18</v>
      </c>
      <c r="D146" s="223">
        <v>12954.992</v>
      </c>
      <c r="E146" s="223">
        <v>14120.6</v>
      </c>
      <c r="F146" s="93">
        <f t="shared" si="2"/>
        <v>1.0899736564870128</v>
      </c>
    </row>
    <row r="147" spans="1:6" ht="12.75" customHeight="1" hidden="1">
      <c r="A147" s="323"/>
      <c r="B147" s="88" t="s">
        <v>239</v>
      </c>
      <c r="C147" s="83" t="s">
        <v>18</v>
      </c>
      <c r="D147" s="223"/>
      <c r="E147" s="223"/>
      <c r="F147" s="93"/>
    </row>
    <row r="148" spans="1:6" ht="12.75" customHeight="1">
      <c r="A148" s="323"/>
      <c r="B148" s="88" t="s">
        <v>171</v>
      </c>
      <c r="C148" s="83" t="s">
        <v>18</v>
      </c>
      <c r="D148" s="223">
        <v>911.88</v>
      </c>
      <c r="E148" s="223">
        <v>911.88</v>
      </c>
      <c r="F148" s="93">
        <f t="shared" si="2"/>
        <v>1</v>
      </c>
    </row>
    <row r="149" spans="1:6" ht="12.75" customHeight="1">
      <c r="A149" s="323"/>
      <c r="B149" s="88" t="s">
        <v>240</v>
      </c>
      <c r="C149" s="83" t="s">
        <v>18</v>
      </c>
      <c r="D149" s="223">
        <v>550</v>
      </c>
      <c r="E149" s="223">
        <v>1634</v>
      </c>
      <c r="F149" s="93">
        <f t="shared" si="2"/>
        <v>2.9709090909090907</v>
      </c>
    </row>
    <row r="150" spans="1:6" ht="13.5" customHeight="1" hidden="1">
      <c r="A150" s="323"/>
      <c r="B150" s="88" t="s">
        <v>244</v>
      </c>
      <c r="C150" s="83" t="s">
        <v>18</v>
      </c>
      <c r="D150" s="78"/>
      <c r="E150" s="294"/>
      <c r="F150" s="188"/>
    </row>
    <row r="151" spans="1:6" ht="13.5" customHeight="1" hidden="1">
      <c r="A151" s="323"/>
      <c r="B151" s="88" t="s">
        <v>241</v>
      </c>
      <c r="C151" s="83" t="s">
        <v>18</v>
      </c>
      <c r="D151" s="78"/>
      <c r="E151" s="294"/>
      <c r="F151" s="188"/>
    </row>
    <row r="152" spans="1:6" ht="26.25" customHeight="1" hidden="1">
      <c r="A152" s="323"/>
      <c r="B152" s="89" t="s">
        <v>242</v>
      </c>
      <c r="C152" s="83" t="s">
        <v>18</v>
      </c>
      <c r="D152" s="83"/>
      <c r="E152" s="295"/>
      <c r="F152" s="93"/>
    </row>
    <row r="153" spans="1:6" ht="26.25" customHeight="1">
      <c r="A153" s="144" t="s">
        <v>226</v>
      </c>
      <c r="B153" s="87" t="s">
        <v>96</v>
      </c>
      <c r="C153" s="83" t="s">
        <v>198</v>
      </c>
      <c r="D153" s="190">
        <v>5548.3436446828655</v>
      </c>
      <c r="E153" s="190">
        <f>E121/E9*1000</f>
        <v>6448.873689195697</v>
      </c>
      <c r="F153" s="100">
        <f>E153/D153</f>
        <v>1.1623061047013254</v>
      </c>
    </row>
    <row r="154" spans="1:6" ht="27.75" customHeight="1" thickBot="1">
      <c r="A154" s="159" t="s">
        <v>227</v>
      </c>
      <c r="B154" s="169" t="s">
        <v>95</v>
      </c>
      <c r="C154" s="161" t="s">
        <v>198</v>
      </c>
      <c r="D154" s="191">
        <v>5330.351811296939</v>
      </c>
      <c r="E154" s="191">
        <f>E138/E9*1000</f>
        <v>6235.024697383208</v>
      </c>
      <c r="F154" s="101">
        <f>E154/D154</f>
        <v>1.1697210462110477</v>
      </c>
    </row>
    <row r="155" spans="1:6" ht="31.5" customHeight="1" thickBot="1">
      <c r="A155" s="361" t="s">
        <v>249</v>
      </c>
      <c r="B155" s="362"/>
      <c r="C155" s="362"/>
      <c r="D155" s="362"/>
      <c r="E155" s="362"/>
      <c r="F155" s="363"/>
    </row>
    <row r="156" spans="1:6" ht="39" customHeight="1" thickBot="1">
      <c r="A156" s="168" t="s">
        <v>71</v>
      </c>
      <c r="B156" s="170" t="s">
        <v>252</v>
      </c>
      <c r="C156" s="171" t="s">
        <v>34</v>
      </c>
      <c r="D156" s="224">
        <v>13.54</v>
      </c>
      <c r="E156" s="224">
        <v>25.89</v>
      </c>
      <c r="F156" s="100">
        <f>E156/D156</f>
        <v>1.912112259970458</v>
      </c>
    </row>
    <row r="157" spans="1:6" ht="21" customHeight="1" thickBot="1">
      <c r="A157" s="356" t="s">
        <v>203</v>
      </c>
      <c r="B157" s="357"/>
      <c r="C157" s="357"/>
      <c r="D157" s="357"/>
      <c r="E157" s="357"/>
      <c r="F157" s="358"/>
    </row>
    <row r="158" spans="1:6" ht="25.5">
      <c r="A158" s="247" t="s">
        <v>72</v>
      </c>
      <c r="B158" s="248" t="s">
        <v>216</v>
      </c>
      <c r="C158" s="158" t="s">
        <v>35</v>
      </c>
      <c r="D158" s="280" t="s">
        <v>380</v>
      </c>
      <c r="E158" s="280" t="s">
        <v>380</v>
      </c>
      <c r="F158" s="102">
        <f>4/1</f>
        <v>4</v>
      </c>
    </row>
    <row r="159" spans="1:6" ht="15.75" customHeight="1">
      <c r="A159" s="238"/>
      <c r="B159" s="173" t="s">
        <v>217</v>
      </c>
      <c r="C159" s="78" t="s">
        <v>35</v>
      </c>
      <c r="D159" s="254" t="s">
        <v>250</v>
      </c>
      <c r="E159" s="254" t="s">
        <v>250</v>
      </c>
      <c r="F159" s="93"/>
    </row>
    <row r="160" spans="1:6" ht="15" customHeight="1">
      <c r="A160" s="239" t="s">
        <v>228</v>
      </c>
      <c r="B160" s="173" t="s">
        <v>36</v>
      </c>
      <c r="C160" s="78" t="s">
        <v>37</v>
      </c>
      <c r="D160" s="78">
        <v>4</v>
      </c>
      <c r="E160" s="78">
        <v>4</v>
      </c>
      <c r="F160" s="93">
        <f>E160/D160</f>
        <v>1</v>
      </c>
    </row>
    <row r="161" spans="1:6" ht="16.5" customHeight="1">
      <c r="A161" s="239" t="s">
        <v>229</v>
      </c>
      <c r="B161" s="173" t="s">
        <v>38</v>
      </c>
      <c r="C161" s="78" t="s">
        <v>33</v>
      </c>
      <c r="D161" s="281">
        <v>0.2840012622278321</v>
      </c>
      <c r="E161" s="281">
        <f>18/E9*100</f>
        <v>0.28897094236635096</v>
      </c>
      <c r="F161" s="93">
        <f>E161/D161</f>
        <v>1.0174987959544068</v>
      </c>
    </row>
    <row r="162" spans="1:6" ht="25.5">
      <c r="A162" s="174" t="s">
        <v>230</v>
      </c>
      <c r="B162" s="175" t="s">
        <v>97</v>
      </c>
      <c r="C162" s="78" t="s">
        <v>33</v>
      </c>
      <c r="D162" s="296" t="s">
        <v>417</v>
      </c>
      <c r="E162" s="296" t="s">
        <v>418</v>
      </c>
      <c r="F162" s="93">
        <f>E162/D162</f>
        <v>0.9144144144144145</v>
      </c>
    </row>
    <row r="163" spans="1:6" ht="26.25" customHeight="1">
      <c r="A163" s="174" t="s">
        <v>231</v>
      </c>
      <c r="B163" s="175" t="s">
        <v>98</v>
      </c>
      <c r="C163" s="78" t="s">
        <v>33</v>
      </c>
      <c r="D163" s="297" t="s">
        <v>419</v>
      </c>
      <c r="E163" s="297" t="s">
        <v>420</v>
      </c>
      <c r="F163" s="93">
        <f>E163/D163</f>
        <v>1.0513100436681222</v>
      </c>
    </row>
    <row r="164" spans="1:6" ht="39.75" customHeight="1">
      <c r="A164" s="359" t="s">
        <v>232</v>
      </c>
      <c r="B164" s="176" t="s">
        <v>218</v>
      </c>
      <c r="C164" s="78" t="s">
        <v>33</v>
      </c>
      <c r="D164" s="297" t="s">
        <v>421</v>
      </c>
      <c r="E164" s="297" t="s">
        <v>422</v>
      </c>
      <c r="F164" s="93">
        <f>E164/D164</f>
        <v>1.0167095115681233</v>
      </c>
    </row>
    <row r="165" spans="1:6" ht="16.5" customHeight="1">
      <c r="A165" s="360"/>
      <c r="B165" s="355" t="s">
        <v>84</v>
      </c>
      <c r="C165" s="305"/>
      <c r="D165" s="305"/>
      <c r="E165" s="305"/>
      <c r="F165" s="306"/>
    </row>
    <row r="166" spans="1:6" ht="13.5" customHeight="1">
      <c r="A166" s="360"/>
      <c r="B166" s="176" t="s">
        <v>41</v>
      </c>
      <c r="C166" s="78" t="s">
        <v>33</v>
      </c>
      <c r="D166" s="78">
        <v>100</v>
      </c>
      <c r="E166" s="78">
        <v>100</v>
      </c>
      <c r="F166" s="93">
        <f>E166/D166</f>
        <v>1</v>
      </c>
    </row>
    <row r="167" spans="1:6" ht="12.75" customHeight="1">
      <c r="A167" s="360"/>
      <c r="B167" s="176" t="s">
        <v>42</v>
      </c>
      <c r="C167" s="78" t="s">
        <v>33</v>
      </c>
      <c r="D167" s="298">
        <v>88.2</v>
      </c>
      <c r="E167" s="298">
        <v>91.6</v>
      </c>
      <c r="F167" s="93">
        <f>E167/D167</f>
        <v>1.038548752834467</v>
      </c>
    </row>
    <row r="168" spans="1:6" ht="12.75" customHeight="1">
      <c r="A168" s="360"/>
      <c r="B168" s="176" t="s">
        <v>409</v>
      </c>
      <c r="C168" s="78" t="s">
        <v>46</v>
      </c>
      <c r="D168" s="298">
        <v>74.5</v>
      </c>
      <c r="E168" s="298">
        <v>73.7</v>
      </c>
      <c r="F168" s="93">
        <f>E168/D168</f>
        <v>0.989261744966443</v>
      </c>
    </row>
    <row r="169" spans="1:6" ht="12" customHeight="1">
      <c r="A169" s="360"/>
      <c r="B169" s="176" t="s">
        <v>43</v>
      </c>
      <c r="C169" s="78" t="s">
        <v>33</v>
      </c>
      <c r="D169" s="298">
        <v>64.8</v>
      </c>
      <c r="E169" s="298">
        <v>65.2</v>
      </c>
      <c r="F169" s="93">
        <f>E169/D169</f>
        <v>1.0061728395061729</v>
      </c>
    </row>
    <row r="170" spans="1:6" ht="11.25" customHeight="1">
      <c r="A170" s="360"/>
      <c r="B170" s="176" t="s">
        <v>44</v>
      </c>
      <c r="C170" s="78" t="s">
        <v>33</v>
      </c>
      <c r="D170" s="298">
        <v>57.1</v>
      </c>
      <c r="E170" s="298">
        <v>59.4</v>
      </c>
      <c r="F170" s="93">
        <f>E170/D170</f>
        <v>1.040280210157618</v>
      </c>
    </row>
    <row r="171" spans="1:6" ht="15" customHeight="1">
      <c r="A171" s="239" t="s">
        <v>233</v>
      </c>
      <c r="B171" s="172" t="s">
        <v>99</v>
      </c>
      <c r="C171" s="147" t="s">
        <v>3</v>
      </c>
      <c r="D171" s="254" t="s">
        <v>250</v>
      </c>
      <c r="E171" s="254" t="s">
        <v>250</v>
      </c>
      <c r="F171" s="93"/>
    </row>
    <row r="172" spans="1:6" ht="27.75" customHeight="1">
      <c r="A172" s="239" t="s">
        <v>234</v>
      </c>
      <c r="B172" s="176" t="s">
        <v>100</v>
      </c>
      <c r="C172" s="78" t="s">
        <v>3</v>
      </c>
      <c r="D172" s="78">
        <v>0</v>
      </c>
      <c r="E172" s="78">
        <v>0</v>
      </c>
      <c r="F172" s="93"/>
    </row>
    <row r="173" spans="1:6" ht="27.75" customHeight="1">
      <c r="A173" s="239" t="s">
        <v>235</v>
      </c>
      <c r="B173" s="176" t="s">
        <v>101</v>
      </c>
      <c r="C173" s="78" t="s">
        <v>34</v>
      </c>
      <c r="D173" s="78">
        <v>0</v>
      </c>
      <c r="E173" s="78">
        <v>0</v>
      </c>
      <c r="F173" s="93"/>
    </row>
    <row r="174" spans="1:6" ht="27" customHeight="1" thickBot="1">
      <c r="A174" s="240" t="s">
        <v>253</v>
      </c>
      <c r="B174" s="241" t="s">
        <v>254</v>
      </c>
      <c r="C174" s="79" t="s">
        <v>34</v>
      </c>
      <c r="D174" s="78">
        <v>0</v>
      </c>
      <c r="E174" s="79">
        <v>0</v>
      </c>
      <c r="F174" s="101"/>
    </row>
    <row r="175" spans="1:6" ht="24" customHeight="1">
      <c r="A175" s="177"/>
      <c r="B175" s="98"/>
      <c r="C175" s="178"/>
      <c r="D175" s="178"/>
      <c r="E175" s="178"/>
      <c r="F175" s="178"/>
    </row>
    <row r="176" spans="1:6" ht="12.75">
      <c r="A176" s="177"/>
      <c r="B176" s="98"/>
      <c r="C176" s="178"/>
      <c r="D176" s="178"/>
      <c r="E176" s="178"/>
      <c r="F176" s="178"/>
    </row>
    <row r="177" ht="12.75">
      <c r="A177" s="39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A138:A152"/>
    <mergeCell ref="B165:F165"/>
    <mergeCell ref="A157:F157"/>
    <mergeCell ref="A164:A170"/>
    <mergeCell ref="A120:F120"/>
    <mergeCell ref="A121:A137"/>
    <mergeCell ref="B122:F122"/>
    <mergeCell ref="A155:F155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81:F81"/>
    <mergeCell ref="A85:F85"/>
    <mergeCell ref="A86:A98"/>
    <mergeCell ref="A70:A73"/>
    <mergeCell ref="B71:F71"/>
    <mergeCell ref="A69:F69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B19:F19"/>
    <mergeCell ref="A1:F1"/>
    <mergeCell ref="A8:F8"/>
    <mergeCell ref="A17:F17"/>
    <mergeCell ref="A2:F2"/>
    <mergeCell ref="A4:F4"/>
    <mergeCell ref="B6:B7"/>
    <mergeCell ref="A3:F3"/>
    <mergeCell ref="F6:F7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zoomScaleSheetLayoutView="90" zoomScalePageLayoutView="0" workbookViewId="0" topLeftCell="F1">
      <selection activeCell="J100" sqref="J100"/>
    </sheetView>
  </sheetViews>
  <sheetFormatPr defaultColWidth="9.00390625" defaultRowHeight="12.75" outlineLevelRow="1"/>
  <cols>
    <col min="1" max="1" width="50.25390625" style="66" hidden="1" customWidth="1"/>
    <col min="2" max="2" width="14.625" style="67" hidden="1" customWidth="1"/>
    <col min="3" max="3" width="18.00390625" style="68" hidden="1" customWidth="1"/>
    <col min="4" max="4" width="20.125" style="68" hidden="1" customWidth="1"/>
    <col min="5" max="5" width="9.625" style="72" hidden="1" customWidth="1"/>
    <col min="6" max="6" width="15.25390625" style="185" customWidth="1"/>
    <col min="7" max="16384" width="9.125" style="72" customWidth="1"/>
  </cols>
  <sheetData>
    <row r="1" spans="1:4" ht="15.75">
      <c r="A1" s="70"/>
      <c r="B1" s="71"/>
      <c r="C1" s="375" t="s">
        <v>102</v>
      </c>
      <c r="D1" s="375"/>
    </row>
    <row r="2" spans="1:4" ht="15.75" customHeight="1">
      <c r="A2" s="70"/>
      <c r="B2" s="71"/>
      <c r="C2" s="69"/>
      <c r="D2" s="69"/>
    </row>
    <row r="3" spans="1:4" ht="15.75">
      <c r="A3" s="368" t="s">
        <v>103</v>
      </c>
      <c r="B3" s="368"/>
      <c r="C3" s="369"/>
      <c r="D3" s="369"/>
    </row>
    <row r="4" spans="1:4" ht="15.75" customHeight="1">
      <c r="A4" s="369"/>
      <c r="B4" s="369"/>
      <c r="C4" s="369"/>
      <c r="D4" s="369"/>
    </row>
    <row r="5" spans="1:6" s="136" customFormat="1" ht="39.75" customHeight="1">
      <c r="A5" s="376" t="s">
        <v>338</v>
      </c>
      <c r="B5" s="376"/>
      <c r="C5" s="376"/>
      <c r="D5" s="376"/>
      <c r="F5" s="186"/>
    </row>
    <row r="6" spans="1:6" s="136" customFormat="1" ht="43.5" customHeight="1">
      <c r="A6" s="366" t="s">
        <v>334</v>
      </c>
      <c r="B6" s="366"/>
      <c r="C6" s="366"/>
      <c r="D6" s="366"/>
      <c r="F6" s="186"/>
    </row>
    <row r="7" spans="1:6" s="136" customFormat="1" ht="21" customHeight="1">
      <c r="A7" s="137" t="s">
        <v>335</v>
      </c>
      <c r="B7" s="138" t="s">
        <v>321</v>
      </c>
      <c r="C7" s="137" t="s">
        <v>336</v>
      </c>
      <c r="D7" s="111"/>
      <c r="F7" s="186"/>
    </row>
    <row r="8" spans="1:6" s="136" customFormat="1" ht="21" customHeight="1">
      <c r="A8" s="139" t="s">
        <v>323</v>
      </c>
      <c r="B8" s="140"/>
      <c r="C8" s="140" t="s">
        <v>337</v>
      </c>
      <c r="D8" s="135"/>
      <c r="F8" s="186"/>
    </row>
    <row r="9" spans="1:6" s="136" customFormat="1" ht="21" customHeight="1">
      <c r="A9" s="112" t="s">
        <v>324</v>
      </c>
      <c r="B9" s="112"/>
      <c r="C9" s="112"/>
      <c r="D9" s="112"/>
      <c r="F9" s="186"/>
    </row>
    <row r="10" spans="1:6" s="136" customFormat="1" ht="15.75">
      <c r="A10" s="367" t="s">
        <v>425</v>
      </c>
      <c r="B10" s="367"/>
      <c r="C10" s="367"/>
      <c r="D10" s="367"/>
      <c r="F10" s="186"/>
    </row>
    <row r="11" spans="1:4" ht="15.75">
      <c r="A11" s="55"/>
      <c r="B11" s="130"/>
      <c r="C11" s="131"/>
      <c r="D11" s="131"/>
    </row>
    <row r="12" spans="1:4" ht="45.75" customHeight="1">
      <c r="A12" s="58"/>
      <c r="B12" s="59" t="s">
        <v>81</v>
      </c>
      <c r="C12" s="60" t="s">
        <v>104</v>
      </c>
      <c r="D12" s="61" t="s">
        <v>190</v>
      </c>
    </row>
    <row r="13" spans="1:4" ht="25.5">
      <c r="A13" s="62" t="s">
        <v>153</v>
      </c>
      <c r="B13" s="63" t="s">
        <v>18</v>
      </c>
      <c r="C13" s="244">
        <v>2972803.59</v>
      </c>
      <c r="D13" s="76">
        <v>1.73</v>
      </c>
    </row>
    <row r="14" spans="1:4" ht="15.75">
      <c r="A14" s="64" t="s">
        <v>106</v>
      </c>
      <c r="B14" s="54" t="s">
        <v>3</v>
      </c>
      <c r="C14" s="244">
        <v>313</v>
      </c>
      <c r="D14" s="76">
        <v>0.95</v>
      </c>
    </row>
    <row r="15" spans="1:4" ht="15.75">
      <c r="A15" s="64" t="s">
        <v>107</v>
      </c>
      <c r="B15" s="54" t="s">
        <v>45</v>
      </c>
      <c r="C15" s="244"/>
      <c r="D15" s="76">
        <v>0</v>
      </c>
    </row>
    <row r="16" spans="1:4" ht="15.75">
      <c r="A16" s="62" t="s">
        <v>108</v>
      </c>
      <c r="B16" s="63" t="s">
        <v>17</v>
      </c>
      <c r="C16" s="244">
        <v>51000</v>
      </c>
      <c r="D16" s="76">
        <v>1.03</v>
      </c>
    </row>
    <row r="17" spans="1:4" ht="38.25">
      <c r="A17" s="62" t="s">
        <v>105</v>
      </c>
      <c r="B17" s="63" t="s">
        <v>365</v>
      </c>
      <c r="C17" s="245"/>
      <c r="D17" s="76"/>
    </row>
    <row r="18" spans="1:4" ht="15.75">
      <c r="A18" s="65" t="s">
        <v>399</v>
      </c>
      <c r="B18" s="54" t="s">
        <v>365</v>
      </c>
      <c r="C18" s="244" t="s">
        <v>426</v>
      </c>
      <c r="D18" s="76">
        <v>1.65</v>
      </c>
    </row>
    <row r="19" spans="1:4" ht="15.75" hidden="1" outlineLevel="1">
      <c r="A19" s="65"/>
      <c r="B19" s="54"/>
      <c r="C19" s="244"/>
      <c r="D19" s="76"/>
    </row>
    <row r="20" spans="1:4" ht="15.75" hidden="1" outlineLevel="1">
      <c r="A20" s="64"/>
      <c r="B20" s="54"/>
      <c r="C20" s="244"/>
      <c r="D20" s="76"/>
    </row>
    <row r="21" spans="1:4" ht="15.75" collapsed="1">
      <c r="A21" s="64" t="s">
        <v>180</v>
      </c>
      <c r="B21" s="54" t="s">
        <v>18</v>
      </c>
      <c r="C21" s="244"/>
      <c r="D21" s="76"/>
    </row>
    <row r="22" spans="1:4" ht="15.75">
      <c r="A22" s="64" t="s">
        <v>159</v>
      </c>
      <c r="B22" s="54"/>
      <c r="C22" s="244">
        <v>4666381</v>
      </c>
      <c r="D22" s="76">
        <v>2.25</v>
      </c>
    </row>
    <row r="23" spans="1:4" ht="21" customHeight="1">
      <c r="A23" s="64" t="s">
        <v>160</v>
      </c>
      <c r="B23" s="54"/>
      <c r="C23" s="244">
        <v>2204153</v>
      </c>
      <c r="D23" s="76">
        <v>0.8</v>
      </c>
    </row>
    <row r="24" spans="1:4" ht="18.75" customHeight="1">
      <c r="A24" s="64" t="s">
        <v>219</v>
      </c>
      <c r="B24" s="54"/>
      <c r="C24" s="244"/>
      <c r="D24" s="76"/>
    </row>
    <row r="25" spans="1:4" ht="16.5" customHeight="1">
      <c r="A25" s="64" t="s">
        <v>220</v>
      </c>
      <c r="B25" s="54"/>
      <c r="C25" s="244">
        <v>60222</v>
      </c>
      <c r="D25" s="76">
        <v>1.07</v>
      </c>
    </row>
    <row r="26" spans="1:4" ht="34.5" customHeight="1">
      <c r="A26" s="64" t="s">
        <v>161</v>
      </c>
      <c r="B26" s="54" t="s">
        <v>18</v>
      </c>
      <c r="C26" s="244">
        <v>97968</v>
      </c>
      <c r="D26" s="76">
        <v>1.44</v>
      </c>
    </row>
    <row r="27" spans="1:4" ht="21" customHeight="1">
      <c r="A27" s="64" t="s">
        <v>165</v>
      </c>
      <c r="B27" s="54" t="s">
        <v>18</v>
      </c>
      <c r="C27" s="244">
        <v>150311.2</v>
      </c>
      <c r="D27" s="76">
        <v>3.17</v>
      </c>
    </row>
    <row r="28" spans="3:4" ht="15.75">
      <c r="C28" s="73"/>
      <c r="D28" s="73"/>
    </row>
    <row r="29" spans="1:4" ht="15.75">
      <c r="A29" s="368" t="s">
        <v>103</v>
      </c>
      <c r="B29" s="368"/>
      <c r="C29" s="369"/>
      <c r="D29" s="369"/>
    </row>
    <row r="30" spans="1:4" ht="15.75">
      <c r="A30" s="369"/>
      <c r="B30" s="369"/>
      <c r="C30" s="369"/>
      <c r="D30" s="369"/>
    </row>
    <row r="31" spans="1:6" s="136" customFormat="1" ht="21" customHeight="1">
      <c r="A31" s="370" t="s">
        <v>339</v>
      </c>
      <c r="B31" s="370"/>
      <c r="C31" s="370"/>
      <c r="D31" s="370"/>
      <c r="F31" s="186"/>
    </row>
    <row r="32" spans="1:6" s="136" customFormat="1" ht="34.5" customHeight="1">
      <c r="A32" s="366" t="s">
        <v>340</v>
      </c>
      <c r="B32" s="366"/>
      <c r="C32" s="366"/>
      <c r="D32" s="366"/>
      <c r="F32" s="186"/>
    </row>
    <row r="33" spans="1:6" s="136" customFormat="1" ht="21" customHeight="1">
      <c r="A33" s="134" t="s">
        <v>341</v>
      </c>
      <c r="B33" s="111" t="s">
        <v>321</v>
      </c>
      <c r="C33" s="134" t="s">
        <v>342</v>
      </c>
      <c r="D33" s="111"/>
      <c r="F33" s="186"/>
    </row>
    <row r="34" spans="1:6" s="136" customFormat="1" ht="24.75" customHeight="1">
      <c r="A34" s="112" t="s">
        <v>323</v>
      </c>
      <c r="B34" s="135"/>
      <c r="C34" s="135" t="s">
        <v>343</v>
      </c>
      <c r="D34" s="135"/>
      <c r="F34" s="186"/>
    </row>
    <row r="35" spans="1:6" s="136" customFormat="1" ht="21" customHeight="1">
      <c r="A35" s="112" t="s">
        <v>324</v>
      </c>
      <c r="B35" s="112"/>
      <c r="C35" s="112"/>
      <c r="D35" s="112"/>
      <c r="F35" s="186"/>
    </row>
    <row r="36" spans="1:6" s="136" customFormat="1" ht="15.75">
      <c r="A36" s="367" t="s">
        <v>427</v>
      </c>
      <c r="B36" s="367"/>
      <c r="C36" s="367"/>
      <c r="D36" s="367"/>
      <c r="F36" s="186"/>
    </row>
    <row r="37" spans="1:4" ht="9.75" customHeight="1">
      <c r="A37" s="55"/>
      <c r="B37" s="56"/>
      <c r="C37" s="57"/>
      <c r="D37" s="57"/>
    </row>
    <row r="38" spans="1:4" ht="50.25" customHeight="1">
      <c r="A38" s="58"/>
      <c r="B38" s="59" t="s">
        <v>81</v>
      </c>
      <c r="C38" s="60" t="s">
        <v>104</v>
      </c>
      <c r="D38" s="61" t="s">
        <v>190</v>
      </c>
    </row>
    <row r="39" spans="1:4" ht="25.5">
      <c r="A39" s="62" t="s">
        <v>153</v>
      </c>
      <c r="B39" s="63" t="s">
        <v>18</v>
      </c>
      <c r="C39" s="244">
        <v>734609</v>
      </c>
      <c r="D39" s="80">
        <v>1.07</v>
      </c>
    </row>
    <row r="40" spans="1:4" ht="15.75">
      <c r="A40" s="64" t="s">
        <v>106</v>
      </c>
      <c r="B40" s="54" t="s">
        <v>3</v>
      </c>
      <c r="C40" s="75">
        <v>490</v>
      </c>
      <c r="D40" s="80">
        <v>0.92</v>
      </c>
    </row>
    <row r="41" spans="1:4" ht="15.75">
      <c r="A41" s="64" t="s">
        <v>107</v>
      </c>
      <c r="B41" s="54" t="s">
        <v>45</v>
      </c>
      <c r="C41" s="75">
        <v>0</v>
      </c>
      <c r="D41" s="80">
        <v>0</v>
      </c>
    </row>
    <row r="42" spans="1:4" ht="15.75">
      <c r="A42" s="62" t="s">
        <v>108</v>
      </c>
      <c r="B42" s="63" t="s">
        <v>17</v>
      </c>
      <c r="C42" s="244">
        <v>41936</v>
      </c>
      <c r="D42" s="80">
        <v>1.17</v>
      </c>
    </row>
    <row r="43" spans="1:4" ht="38.25">
      <c r="A43" s="62" t="s">
        <v>105</v>
      </c>
      <c r="B43" s="63" t="s">
        <v>306</v>
      </c>
      <c r="C43" s="75"/>
      <c r="D43" s="80"/>
    </row>
    <row r="44" spans="1:4" ht="15.75">
      <c r="A44" s="65" t="s">
        <v>307</v>
      </c>
      <c r="B44" s="54" t="s">
        <v>317</v>
      </c>
      <c r="C44" s="75">
        <v>291</v>
      </c>
      <c r="D44" s="80">
        <v>0</v>
      </c>
    </row>
    <row r="45" spans="1:4" ht="15.75">
      <c r="A45" s="64" t="s">
        <v>180</v>
      </c>
      <c r="B45" s="54" t="s">
        <v>18</v>
      </c>
      <c r="C45" s="246"/>
      <c r="D45" s="95"/>
    </row>
    <row r="46" spans="1:4" ht="15.75">
      <c r="A46" s="64" t="s">
        <v>159</v>
      </c>
      <c r="B46" s="54"/>
      <c r="C46" s="75">
        <v>270</v>
      </c>
      <c r="D46" s="80">
        <v>0</v>
      </c>
    </row>
    <row r="47" spans="1:4" ht="15.75">
      <c r="A47" s="64" t="s">
        <v>160</v>
      </c>
      <c r="B47" s="54"/>
      <c r="C47" s="244">
        <v>600</v>
      </c>
      <c r="D47" s="80">
        <v>0</v>
      </c>
    </row>
    <row r="48" spans="1:4" ht="15.75">
      <c r="A48" s="64" t="s">
        <v>219</v>
      </c>
      <c r="B48" s="54"/>
      <c r="C48" s="75"/>
      <c r="D48" s="75"/>
    </row>
    <row r="49" spans="1:4" ht="15.75">
      <c r="A49" s="64" t="s">
        <v>220</v>
      </c>
      <c r="B49" s="54" t="s">
        <v>18</v>
      </c>
      <c r="C49" s="244">
        <v>0</v>
      </c>
      <c r="D49" s="80">
        <v>0</v>
      </c>
    </row>
    <row r="50" spans="1:4" ht="15.75">
      <c r="A50" s="64" t="s">
        <v>161</v>
      </c>
      <c r="B50" s="54" t="s">
        <v>18</v>
      </c>
      <c r="C50" s="244">
        <v>40800</v>
      </c>
      <c r="D50" s="80">
        <v>1.58</v>
      </c>
    </row>
    <row r="51" spans="1:4" ht="15.75">
      <c r="A51" s="64" t="s">
        <v>165</v>
      </c>
      <c r="B51" s="54" t="s">
        <v>18</v>
      </c>
      <c r="C51" s="244">
        <v>97841</v>
      </c>
      <c r="D51" s="80">
        <v>5.84</v>
      </c>
    </row>
    <row r="52" spans="3:4" ht="15.75">
      <c r="C52" s="73"/>
      <c r="D52" s="73"/>
    </row>
    <row r="53" spans="1:4" ht="15.75">
      <c r="A53" s="368" t="s">
        <v>103</v>
      </c>
      <c r="B53" s="368"/>
      <c r="C53" s="369"/>
      <c r="D53" s="369"/>
    </row>
    <row r="54" spans="1:4" ht="15.75">
      <c r="A54" s="369"/>
      <c r="B54" s="369"/>
      <c r="C54" s="369"/>
      <c r="D54" s="369"/>
    </row>
    <row r="55" spans="1:6" s="136" customFormat="1" ht="21" customHeight="1">
      <c r="A55" s="371" t="s">
        <v>344</v>
      </c>
      <c r="B55" s="371"/>
      <c r="C55" s="371"/>
      <c r="D55" s="371"/>
      <c r="F55" s="186"/>
    </row>
    <row r="56" spans="1:6" s="136" customFormat="1" ht="42.75" customHeight="1">
      <c r="A56" s="366" t="s">
        <v>345</v>
      </c>
      <c r="B56" s="366"/>
      <c r="C56" s="366"/>
      <c r="D56" s="366"/>
      <c r="F56" s="186"/>
    </row>
    <row r="57" spans="1:6" s="136" customFormat="1" ht="6" customHeight="1">
      <c r="A57" s="370"/>
      <c r="B57" s="370"/>
      <c r="C57" s="370"/>
      <c r="D57" s="370"/>
      <c r="F57" s="186"/>
    </row>
    <row r="58" spans="1:6" s="136" customFormat="1" ht="21" customHeight="1">
      <c r="A58" s="134" t="s">
        <v>346</v>
      </c>
      <c r="B58" s="111" t="s">
        <v>321</v>
      </c>
      <c r="C58" s="134"/>
      <c r="D58" s="111"/>
      <c r="F58" s="186"/>
    </row>
    <row r="59" spans="1:6" s="136" customFormat="1" ht="21" customHeight="1">
      <c r="A59" s="112" t="s">
        <v>323</v>
      </c>
      <c r="B59" s="135"/>
      <c r="C59" s="135" t="s">
        <v>347</v>
      </c>
      <c r="D59" s="112"/>
      <c r="F59" s="186"/>
    </row>
    <row r="60" spans="1:6" s="136" customFormat="1" ht="21" customHeight="1">
      <c r="A60" s="112" t="s">
        <v>324</v>
      </c>
      <c r="B60" s="112"/>
      <c r="C60" s="112"/>
      <c r="D60" s="112"/>
      <c r="F60" s="186"/>
    </row>
    <row r="61" spans="1:6" s="136" customFormat="1" ht="15.75">
      <c r="A61" s="367" t="s">
        <v>416</v>
      </c>
      <c r="B61" s="367"/>
      <c r="C61" s="367"/>
      <c r="D61" s="367"/>
      <c r="F61" s="186"/>
    </row>
    <row r="62" spans="1:4" ht="67.5" customHeight="1">
      <c r="A62" s="58"/>
      <c r="B62" s="59" t="s">
        <v>81</v>
      </c>
      <c r="C62" s="105" t="s">
        <v>104</v>
      </c>
      <c r="D62" s="106" t="s">
        <v>190</v>
      </c>
    </row>
    <row r="63" spans="1:6" ht="25.5">
      <c r="A63" s="62" t="s">
        <v>153</v>
      </c>
      <c r="B63" s="63" t="s">
        <v>316</v>
      </c>
      <c r="C63" s="142">
        <v>1478822</v>
      </c>
      <c r="D63" s="76">
        <f>C63/F63</f>
        <v>1.06634102936288</v>
      </c>
      <c r="F63" s="210">
        <v>1386819</v>
      </c>
    </row>
    <row r="64" spans="1:6" ht="15.75">
      <c r="A64" s="64" t="s">
        <v>106</v>
      </c>
      <c r="B64" s="54" t="s">
        <v>3</v>
      </c>
      <c r="C64" s="142">
        <v>276</v>
      </c>
      <c r="D64" s="76">
        <f>C64/F64</f>
        <v>0.9583333333333334</v>
      </c>
      <c r="F64" s="210">
        <v>288</v>
      </c>
    </row>
    <row r="65" spans="1:6" ht="15.75">
      <c r="A65" s="64" t="s">
        <v>107</v>
      </c>
      <c r="B65" s="54" t="s">
        <v>45</v>
      </c>
      <c r="C65" s="142"/>
      <c r="D65" s="76"/>
      <c r="F65" s="210"/>
    </row>
    <row r="66" spans="1:6" ht="15.75">
      <c r="A66" s="62" t="s">
        <v>108</v>
      </c>
      <c r="B66" s="63" t="s">
        <v>17</v>
      </c>
      <c r="C66" s="142">
        <v>41600</v>
      </c>
      <c r="D66" s="76">
        <f>C66/F66</f>
        <v>1.1892510005717554</v>
      </c>
      <c r="F66" s="210">
        <v>34980</v>
      </c>
    </row>
    <row r="67" spans="1:6" ht="15.75" customHeight="1">
      <c r="A67" s="62" t="s">
        <v>105</v>
      </c>
      <c r="B67" s="63"/>
      <c r="C67" s="142"/>
      <c r="D67" s="76"/>
      <c r="F67" s="210"/>
    </row>
    <row r="68" spans="1:6" ht="15.75">
      <c r="A68" s="65" t="s">
        <v>288</v>
      </c>
      <c r="B68" s="54" t="s">
        <v>289</v>
      </c>
      <c r="C68" s="142">
        <v>74998</v>
      </c>
      <c r="D68" s="76">
        <f>C68/F68</f>
        <v>0.9524886015824433</v>
      </c>
      <c r="F68" s="210">
        <v>78739</v>
      </c>
    </row>
    <row r="69" spans="1:6" ht="15.75">
      <c r="A69" s="65"/>
      <c r="B69" s="54"/>
      <c r="C69" s="75"/>
      <c r="D69" s="76"/>
      <c r="F69" s="208"/>
    </row>
    <row r="70" spans="1:6" ht="15.75" customHeight="1">
      <c r="A70" s="64"/>
      <c r="B70" s="54"/>
      <c r="C70" s="75"/>
      <c r="D70" s="76"/>
      <c r="F70" s="208"/>
    </row>
    <row r="71" spans="1:6" ht="15.75">
      <c r="A71" s="64" t="s">
        <v>180</v>
      </c>
      <c r="B71" s="54" t="s">
        <v>18</v>
      </c>
      <c r="C71" s="75"/>
      <c r="D71" s="76"/>
      <c r="F71" s="208"/>
    </row>
    <row r="72" spans="1:6" ht="15.75">
      <c r="A72" s="64" t="s">
        <v>159</v>
      </c>
      <c r="B72" s="54"/>
      <c r="C72" s="244"/>
      <c r="D72" s="76"/>
      <c r="F72" s="207">
        <v>643653</v>
      </c>
    </row>
    <row r="73" spans="1:6" ht="15.75">
      <c r="A73" s="64" t="s">
        <v>160</v>
      </c>
      <c r="B73" s="54"/>
      <c r="C73" s="244"/>
      <c r="D73" s="76"/>
      <c r="F73" s="207">
        <v>23892</v>
      </c>
    </row>
    <row r="74" spans="1:6" ht="15.75">
      <c r="A74" s="64" t="s">
        <v>219</v>
      </c>
      <c r="B74" s="54"/>
      <c r="C74" s="75"/>
      <c r="D74" s="76"/>
      <c r="F74" s="208"/>
    </row>
    <row r="75" spans="1:6" ht="15.75">
      <c r="A75" s="64" t="s">
        <v>220</v>
      </c>
      <c r="B75" s="54"/>
      <c r="C75" s="244"/>
      <c r="D75" s="76"/>
      <c r="F75" s="207" t="s">
        <v>356</v>
      </c>
    </row>
    <row r="76" spans="1:6" ht="15.75">
      <c r="A76" s="64" t="s">
        <v>161</v>
      </c>
      <c r="B76" s="54" t="s">
        <v>18</v>
      </c>
      <c r="C76" s="244"/>
      <c r="D76" s="76"/>
      <c r="F76" s="207">
        <v>149180</v>
      </c>
    </row>
    <row r="77" spans="1:6" ht="15.75">
      <c r="A77" s="64" t="s">
        <v>165</v>
      </c>
      <c r="B77" s="54" t="s">
        <v>18</v>
      </c>
      <c r="C77" s="75"/>
      <c r="D77" s="76"/>
      <c r="F77" s="187"/>
    </row>
    <row r="78" ht="23.25" customHeight="1"/>
    <row r="79" spans="1:4" ht="15.75">
      <c r="A79" s="368" t="s">
        <v>103</v>
      </c>
      <c r="B79" s="368"/>
      <c r="C79" s="369"/>
      <c r="D79" s="369"/>
    </row>
    <row r="80" spans="1:4" ht="15.75">
      <c r="A80" s="369"/>
      <c r="B80" s="369"/>
      <c r="C80" s="369"/>
      <c r="D80" s="369"/>
    </row>
    <row r="81" spans="1:6" s="136" customFormat="1" ht="19.5" customHeight="1">
      <c r="A81" s="366" t="s">
        <v>328</v>
      </c>
      <c r="B81" s="366"/>
      <c r="C81" s="366"/>
      <c r="D81" s="366"/>
      <c r="F81" s="186"/>
    </row>
    <row r="82" spans="1:6" s="136" customFormat="1" ht="46.5" customHeight="1">
      <c r="A82" s="366" t="s">
        <v>329</v>
      </c>
      <c r="B82" s="366"/>
      <c r="C82" s="366"/>
      <c r="D82" s="366"/>
      <c r="F82" s="186"/>
    </row>
    <row r="83" spans="1:6" s="136" customFormat="1" ht="21" customHeight="1">
      <c r="A83" s="134" t="s">
        <v>330</v>
      </c>
      <c r="B83" s="111" t="s">
        <v>321</v>
      </c>
      <c r="C83" s="134" t="s">
        <v>331</v>
      </c>
      <c r="D83" s="111"/>
      <c r="F83" s="186"/>
    </row>
    <row r="84" spans="1:6" s="136" customFormat="1" ht="21" customHeight="1">
      <c r="A84" s="112" t="s">
        <v>323</v>
      </c>
      <c r="B84" s="135"/>
      <c r="C84" s="135" t="s">
        <v>332</v>
      </c>
      <c r="D84" s="135"/>
      <c r="F84" s="186"/>
    </row>
    <row r="85" spans="1:6" s="136" customFormat="1" ht="21" customHeight="1">
      <c r="A85" s="112" t="s">
        <v>333</v>
      </c>
      <c r="B85" s="112"/>
      <c r="C85" s="112" t="s">
        <v>355</v>
      </c>
      <c r="D85" s="112"/>
      <c r="F85" s="186"/>
    </row>
    <row r="86" spans="1:6" s="136" customFormat="1" ht="15.75">
      <c r="A86" s="367" t="s">
        <v>428</v>
      </c>
      <c r="B86" s="367"/>
      <c r="C86" s="367"/>
      <c r="D86" s="367"/>
      <c r="F86" s="186"/>
    </row>
    <row r="87" spans="1:4" ht="8.25" customHeight="1">
      <c r="A87" s="55"/>
      <c r="B87" s="56"/>
      <c r="C87" s="57"/>
      <c r="D87" s="57"/>
    </row>
    <row r="88" spans="1:4" ht="47.25">
      <c r="A88" s="58"/>
      <c r="B88" s="59" t="s">
        <v>81</v>
      </c>
      <c r="C88" s="60" t="s">
        <v>104</v>
      </c>
      <c r="D88" s="61" t="s">
        <v>190</v>
      </c>
    </row>
    <row r="89" spans="1:6" ht="25.5">
      <c r="A89" s="62" t="s">
        <v>153</v>
      </c>
      <c r="B89" s="63" t="s">
        <v>18</v>
      </c>
      <c r="C89" s="132">
        <v>615641</v>
      </c>
      <c r="D89" s="302">
        <f>C89/E89</f>
        <v>1.1040887659814096</v>
      </c>
      <c r="E89" s="303">
        <v>557601</v>
      </c>
      <c r="F89" s="299"/>
    </row>
    <row r="90" spans="1:6" ht="15.75">
      <c r="A90" s="64" t="s">
        <v>106</v>
      </c>
      <c r="B90" s="54" t="s">
        <v>3</v>
      </c>
      <c r="C90" s="132">
        <v>124.6</v>
      </c>
      <c r="D90" s="302">
        <f aca="true" t="shared" si="0" ref="D90:D102">C90/E90</f>
        <v>0.9161764705882353</v>
      </c>
      <c r="E90" s="303">
        <v>136</v>
      </c>
      <c r="F90" s="299"/>
    </row>
    <row r="91" spans="1:6" ht="15.75">
      <c r="A91" s="64" t="s">
        <v>107</v>
      </c>
      <c r="B91" s="54" t="s">
        <v>45</v>
      </c>
      <c r="C91" s="132">
        <v>5</v>
      </c>
      <c r="D91" s="302">
        <f t="shared" si="0"/>
        <v>0.19230769230769232</v>
      </c>
      <c r="E91" s="303">
        <v>26</v>
      </c>
      <c r="F91" s="299"/>
    </row>
    <row r="92" spans="1:6" ht="15.75">
      <c r="A92" s="62" t="s">
        <v>108</v>
      </c>
      <c r="B92" s="63" t="s">
        <v>17</v>
      </c>
      <c r="C92" s="132">
        <v>20886.17</v>
      </c>
      <c r="D92" s="302">
        <f t="shared" si="0"/>
        <v>0.9528796934166703</v>
      </c>
      <c r="E92" s="303">
        <v>21919</v>
      </c>
      <c r="F92" s="299"/>
    </row>
    <row r="93" spans="1:6" ht="38.25">
      <c r="A93" s="62" t="s">
        <v>105</v>
      </c>
      <c r="B93" s="63"/>
      <c r="C93" s="132"/>
      <c r="D93" s="302"/>
      <c r="E93" s="303"/>
      <c r="F93" s="299"/>
    </row>
    <row r="94" spans="1:6" ht="15.75">
      <c r="A94" s="65" t="s">
        <v>302</v>
      </c>
      <c r="B94" s="54" t="s">
        <v>305</v>
      </c>
      <c r="C94" s="132">
        <v>1697</v>
      </c>
      <c r="D94" s="302">
        <f t="shared" si="0"/>
        <v>0.6275887573964497</v>
      </c>
      <c r="E94" s="303">
        <v>2704</v>
      </c>
      <c r="F94" s="299"/>
    </row>
    <row r="95" spans="1:6" ht="15.75">
      <c r="A95" s="65" t="s">
        <v>303</v>
      </c>
      <c r="B95" s="54" t="s">
        <v>289</v>
      </c>
      <c r="C95" s="132">
        <v>5443</v>
      </c>
      <c r="D95" s="302">
        <f t="shared" si="0"/>
        <v>0.49562921143689675</v>
      </c>
      <c r="E95" s="303">
        <v>10982</v>
      </c>
      <c r="F95" s="299"/>
    </row>
    <row r="96" spans="1:6" ht="15.75">
      <c r="A96" s="64" t="s">
        <v>304</v>
      </c>
      <c r="B96" s="54" t="s">
        <v>289</v>
      </c>
      <c r="C96" s="132"/>
      <c r="D96" s="302"/>
      <c r="E96" s="303"/>
      <c r="F96" s="299"/>
    </row>
    <row r="97" spans="1:6" ht="15.75">
      <c r="A97" s="64" t="s">
        <v>180</v>
      </c>
      <c r="B97" s="54" t="s">
        <v>18</v>
      </c>
      <c r="C97" s="132"/>
      <c r="D97" s="302"/>
      <c r="E97" s="303"/>
      <c r="F97" s="299"/>
    </row>
    <row r="98" spans="1:6" ht="15.75">
      <c r="A98" s="64" t="s">
        <v>159</v>
      </c>
      <c r="B98" s="54" t="s">
        <v>18</v>
      </c>
      <c r="C98" s="132">
        <v>263817</v>
      </c>
      <c r="D98" s="302">
        <f t="shared" si="0"/>
        <v>1.052224965400063</v>
      </c>
      <c r="E98" s="303">
        <v>250723</v>
      </c>
      <c r="F98" s="299"/>
    </row>
    <row r="99" spans="1:6" ht="15.75">
      <c r="A99" s="64" t="s">
        <v>160</v>
      </c>
      <c r="B99" s="54" t="s">
        <v>18</v>
      </c>
      <c r="C99" s="132">
        <v>198720</v>
      </c>
      <c r="D99" s="302">
        <f t="shared" si="0"/>
        <v>0.6799215790932326</v>
      </c>
      <c r="E99" s="303">
        <v>292269</v>
      </c>
      <c r="F99" s="299"/>
    </row>
    <row r="100" spans="1:6" ht="15.75">
      <c r="A100" s="64" t="s">
        <v>219</v>
      </c>
      <c r="B100" s="54"/>
      <c r="C100" s="132"/>
      <c r="D100" s="302"/>
      <c r="E100" s="303"/>
      <c r="F100" s="299"/>
    </row>
    <row r="101" spans="1:6" ht="15.75">
      <c r="A101" s="64" t="s">
        <v>220</v>
      </c>
      <c r="B101" s="54" t="s">
        <v>18</v>
      </c>
      <c r="C101" s="132">
        <v>933</v>
      </c>
      <c r="D101" s="302">
        <f t="shared" si="0"/>
        <v>0.8220264317180617</v>
      </c>
      <c r="E101" s="303">
        <v>1135</v>
      </c>
      <c r="F101" s="299"/>
    </row>
    <row r="102" spans="1:6" ht="15.75">
      <c r="A102" s="64" t="s">
        <v>161</v>
      </c>
      <c r="B102" s="54" t="s">
        <v>18</v>
      </c>
      <c r="C102" s="132">
        <v>6051</v>
      </c>
      <c r="D102" s="302">
        <f t="shared" si="0"/>
        <v>1.9990089197224976</v>
      </c>
      <c r="E102" s="303">
        <v>3027</v>
      </c>
      <c r="F102" s="299"/>
    </row>
    <row r="103" spans="1:6" ht="15.75">
      <c r="A103" s="64" t="s">
        <v>165</v>
      </c>
      <c r="B103" s="54" t="s">
        <v>18</v>
      </c>
      <c r="C103" s="77"/>
      <c r="D103" s="302"/>
      <c r="E103" s="304">
        <v>8570</v>
      </c>
      <c r="F103" s="299"/>
    </row>
    <row r="105" spans="1:4" ht="15.75" hidden="1">
      <c r="A105" s="372" t="s">
        <v>103</v>
      </c>
      <c r="B105" s="372"/>
      <c r="C105" s="372"/>
      <c r="D105" s="372"/>
    </row>
    <row r="106" spans="1:4" ht="15.75" hidden="1">
      <c r="A106" s="372"/>
      <c r="B106" s="372"/>
      <c r="C106" s="372"/>
      <c r="D106" s="372"/>
    </row>
    <row r="107" spans="1:4" ht="32.25" customHeight="1" hidden="1">
      <c r="A107" s="373" t="s">
        <v>318</v>
      </c>
      <c r="B107" s="373"/>
      <c r="C107" s="373"/>
      <c r="D107" s="373"/>
    </row>
    <row r="108" spans="1:4" ht="39" customHeight="1" hidden="1">
      <c r="A108" s="366" t="s">
        <v>319</v>
      </c>
      <c r="B108" s="366"/>
      <c r="C108" s="366"/>
      <c r="D108" s="366"/>
    </row>
    <row r="109" spans="1:4" ht="15.75" hidden="1">
      <c r="A109" s="110" t="s">
        <v>320</v>
      </c>
      <c r="B109" s="111" t="s">
        <v>321</v>
      </c>
      <c r="C109" s="110" t="s">
        <v>322</v>
      </c>
      <c r="D109" s="111"/>
    </row>
    <row r="110" spans="1:4" ht="15.75" hidden="1">
      <c r="A110" s="112" t="s">
        <v>323</v>
      </c>
      <c r="B110" s="135" t="s">
        <v>348</v>
      </c>
      <c r="C110" s="135"/>
      <c r="D110" s="112"/>
    </row>
    <row r="111" spans="1:4" ht="15.75" hidden="1">
      <c r="A111" s="112" t="s">
        <v>324</v>
      </c>
      <c r="B111" s="112"/>
      <c r="C111" s="112"/>
      <c r="D111" s="112"/>
    </row>
    <row r="112" spans="1:4" ht="15.75" hidden="1">
      <c r="A112" s="374" t="s">
        <v>327</v>
      </c>
      <c r="B112" s="374"/>
      <c r="C112" s="374"/>
      <c r="D112" s="374"/>
    </row>
    <row r="113" spans="1:4" ht="47.25" hidden="1">
      <c r="A113" s="113"/>
      <c r="B113" s="114" t="s">
        <v>81</v>
      </c>
      <c r="C113" s="115" t="s">
        <v>104</v>
      </c>
      <c r="D113" s="116" t="s">
        <v>190</v>
      </c>
    </row>
    <row r="114" spans="1:4" ht="25.5" hidden="1">
      <c r="A114" s="117" t="s">
        <v>153</v>
      </c>
      <c r="B114" s="118" t="s">
        <v>325</v>
      </c>
      <c r="C114" s="133"/>
      <c r="D114" s="119"/>
    </row>
    <row r="115" spans="1:4" ht="15.75" hidden="1">
      <c r="A115" s="120" t="s">
        <v>106</v>
      </c>
      <c r="B115" s="121" t="s">
        <v>3</v>
      </c>
      <c r="C115" s="133"/>
      <c r="D115" s="122"/>
    </row>
    <row r="116" spans="1:4" ht="15.75" hidden="1">
      <c r="A116" s="120" t="s">
        <v>107</v>
      </c>
      <c r="B116" s="121" t="s">
        <v>45</v>
      </c>
      <c r="C116" s="133"/>
      <c r="D116" s="122"/>
    </row>
    <row r="117" spans="1:4" ht="15.75" hidden="1">
      <c r="A117" s="117" t="s">
        <v>108</v>
      </c>
      <c r="B117" s="118" t="s">
        <v>17</v>
      </c>
      <c r="C117" s="133"/>
      <c r="D117" s="122"/>
    </row>
    <row r="118" spans="1:4" ht="38.25" hidden="1">
      <c r="A118" s="117" t="s">
        <v>105</v>
      </c>
      <c r="B118" s="118"/>
      <c r="C118" s="133"/>
      <c r="D118" s="122"/>
    </row>
    <row r="119" spans="1:4" ht="15.75" hidden="1">
      <c r="A119" s="120"/>
      <c r="B119" s="121"/>
      <c r="C119" s="133"/>
      <c r="D119" s="122"/>
    </row>
    <row r="120" spans="1:4" ht="15.75" hidden="1">
      <c r="A120" s="120"/>
      <c r="B120" s="121"/>
      <c r="C120" s="133"/>
      <c r="D120" s="122"/>
    </row>
    <row r="121" spans="1:4" ht="15.75" hidden="1">
      <c r="A121" s="120"/>
      <c r="B121" s="121"/>
      <c r="C121" s="133"/>
      <c r="D121" s="122"/>
    </row>
    <row r="122" spans="1:4" ht="15.75" hidden="1">
      <c r="A122" s="120" t="s">
        <v>180</v>
      </c>
      <c r="B122" s="121" t="s">
        <v>18</v>
      </c>
      <c r="C122" s="133"/>
      <c r="D122" s="122"/>
    </row>
    <row r="123" spans="1:4" ht="15.75" hidden="1">
      <c r="A123" s="120" t="s">
        <v>159</v>
      </c>
      <c r="B123" s="121"/>
      <c r="C123" s="133"/>
      <c r="D123" s="122"/>
    </row>
    <row r="124" spans="1:4" ht="15.75" hidden="1">
      <c r="A124" s="120" t="s">
        <v>160</v>
      </c>
      <c r="B124" s="121"/>
      <c r="C124" s="133"/>
      <c r="D124" s="122"/>
    </row>
    <row r="125" spans="1:4" ht="15.75" hidden="1">
      <c r="A125" s="120" t="s">
        <v>219</v>
      </c>
      <c r="B125" s="121"/>
      <c r="C125" s="133"/>
      <c r="D125" s="122"/>
    </row>
    <row r="126" spans="1:4" ht="15.75" hidden="1">
      <c r="A126" s="120" t="s">
        <v>220</v>
      </c>
      <c r="B126" s="121"/>
      <c r="C126" s="133"/>
      <c r="D126" s="122"/>
    </row>
    <row r="127" spans="1:4" ht="15.75" hidden="1">
      <c r="A127" s="120" t="s">
        <v>161</v>
      </c>
      <c r="B127" s="121" t="s">
        <v>18</v>
      </c>
      <c r="C127" s="133"/>
      <c r="D127" s="122"/>
    </row>
    <row r="128" spans="1:4" ht="27" customHeight="1" hidden="1" outlineLevel="1">
      <c r="A128" s="364" t="s">
        <v>366</v>
      </c>
      <c r="B128" s="364"/>
      <c r="C128" s="365"/>
      <c r="D128" s="365"/>
    </row>
    <row r="129" spans="1:4" ht="7.5" customHeight="1" hidden="1" outlineLevel="1">
      <c r="A129" s="365"/>
      <c r="B129" s="365"/>
      <c r="C129" s="365"/>
      <c r="D129" s="365"/>
    </row>
    <row r="130" spans="1:4" ht="15.75" hidden="1" outlineLevel="1">
      <c r="A130" s="366" t="s">
        <v>318</v>
      </c>
      <c r="B130" s="366"/>
      <c r="C130" s="366"/>
      <c r="D130" s="366"/>
    </row>
    <row r="131" spans="1:4" ht="15.75" hidden="1" outlineLevel="1">
      <c r="A131" s="366" t="s">
        <v>367</v>
      </c>
      <c r="B131" s="366"/>
      <c r="C131" s="366"/>
      <c r="D131" s="366"/>
    </row>
    <row r="132" spans="1:4" ht="15.75" hidden="1" outlineLevel="1">
      <c r="A132" s="134" t="s">
        <v>368</v>
      </c>
      <c r="B132" s="111" t="s">
        <v>321</v>
      </c>
      <c r="C132" s="137" t="s">
        <v>322</v>
      </c>
      <c r="D132" s="111"/>
    </row>
    <row r="133" spans="1:4" ht="15.75" hidden="1" outlineLevel="1">
      <c r="A133" s="112" t="s">
        <v>323</v>
      </c>
      <c r="B133" s="135"/>
      <c r="C133" s="135" t="s">
        <v>348</v>
      </c>
      <c r="D133" s="135"/>
    </row>
    <row r="134" spans="1:4" ht="15.75" hidden="1" outlineLevel="1">
      <c r="A134" s="112" t="s">
        <v>324</v>
      </c>
      <c r="B134" s="112"/>
      <c r="C134" s="112"/>
      <c r="D134" s="112"/>
    </row>
    <row r="135" spans="1:4" ht="15.75" hidden="1" outlineLevel="1">
      <c r="A135" s="367" t="s">
        <v>416</v>
      </c>
      <c r="B135" s="367"/>
      <c r="C135" s="367"/>
      <c r="D135" s="367"/>
    </row>
    <row r="136" spans="1:4" ht="47.25" hidden="1" outlineLevel="1">
      <c r="A136" s="2"/>
      <c r="B136" s="3" t="s">
        <v>81</v>
      </c>
      <c r="C136" s="211" t="s">
        <v>104</v>
      </c>
      <c r="D136" s="212" t="s">
        <v>190</v>
      </c>
    </row>
    <row r="137" spans="1:4" ht="25.5" hidden="1" outlineLevel="1">
      <c r="A137" s="213" t="s">
        <v>369</v>
      </c>
      <c r="B137" s="214" t="s">
        <v>325</v>
      </c>
      <c r="C137" s="142"/>
      <c r="D137" s="215"/>
    </row>
    <row r="138" spans="1:4" ht="15.75" hidden="1" outlineLevel="1">
      <c r="A138" s="216" t="s">
        <v>106</v>
      </c>
      <c r="B138" s="217" t="s">
        <v>3</v>
      </c>
      <c r="C138" s="142"/>
      <c r="D138" s="218"/>
    </row>
    <row r="139" spans="1:4" ht="15.75" hidden="1" outlineLevel="1">
      <c r="A139" s="216" t="s">
        <v>107</v>
      </c>
      <c r="B139" s="217" t="s">
        <v>45</v>
      </c>
      <c r="C139" s="142"/>
      <c r="D139" s="218"/>
    </row>
    <row r="140" spans="1:4" ht="15.75" hidden="1" outlineLevel="1">
      <c r="A140" s="213" t="s">
        <v>108</v>
      </c>
      <c r="B140" s="214" t="s">
        <v>17</v>
      </c>
      <c r="C140" s="142"/>
      <c r="D140" s="218"/>
    </row>
    <row r="141" spans="1:4" ht="38.25" hidden="1" outlineLevel="1">
      <c r="A141" s="213" t="s">
        <v>105</v>
      </c>
      <c r="B141" s="214"/>
      <c r="C141" s="142"/>
      <c r="D141" s="218"/>
    </row>
    <row r="142" spans="1:4" ht="15.75" hidden="1" outlineLevel="1">
      <c r="A142" s="216"/>
      <c r="B142" s="217"/>
      <c r="C142" s="142"/>
      <c r="D142" s="218"/>
    </row>
    <row r="143" spans="1:4" ht="15.75" hidden="1" outlineLevel="1">
      <c r="A143" s="216"/>
      <c r="B143" s="217"/>
      <c r="C143" s="142"/>
      <c r="D143" s="218"/>
    </row>
    <row r="144" spans="1:4" ht="15.75" hidden="1" outlineLevel="1">
      <c r="A144" s="216"/>
      <c r="B144" s="217"/>
      <c r="C144" s="142"/>
      <c r="D144" s="218"/>
    </row>
    <row r="145" spans="1:4" ht="15.75" hidden="1" outlineLevel="1">
      <c r="A145" s="216" t="s">
        <v>180</v>
      </c>
      <c r="B145" s="217" t="s">
        <v>18</v>
      </c>
      <c r="C145" s="142"/>
      <c r="D145" s="218"/>
    </row>
    <row r="146" spans="1:4" ht="15.75" hidden="1" outlineLevel="1">
      <c r="A146" s="216" t="s">
        <v>159</v>
      </c>
      <c r="B146" s="217"/>
      <c r="C146" s="142"/>
      <c r="D146" s="218"/>
    </row>
    <row r="147" spans="1:4" ht="15.75" hidden="1" outlineLevel="1">
      <c r="A147" s="216" t="s">
        <v>160</v>
      </c>
      <c r="B147" s="217"/>
      <c r="C147" s="142"/>
      <c r="D147" s="218"/>
    </row>
    <row r="148" spans="1:4" ht="15.75" hidden="1" outlineLevel="1">
      <c r="A148" s="216" t="s">
        <v>219</v>
      </c>
      <c r="B148" s="217"/>
      <c r="C148" s="142"/>
      <c r="D148" s="218"/>
    </row>
    <row r="149" spans="1:4" ht="15.75" hidden="1" outlineLevel="1">
      <c r="A149" s="216" t="s">
        <v>220</v>
      </c>
      <c r="B149" s="217"/>
      <c r="C149" s="142"/>
      <c r="D149" s="218"/>
    </row>
    <row r="150" spans="1:4" ht="15.75" hidden="1" outlineLevel="1">
      <c r="A150" s="216" t="s">
        <v>161</v>
      </c>
      <c r="B150" s="217" t="s">
        <v>18</v>
      </c>
      <c r="C150" s="142"/>
      <c r="D150" s="218"/>
    </row>
    <row r="151" spans="1:4" ht="15.75" hidden="1" outlineLevel="1">
      <c r="A151" s="216" t="s">
        <v>165</v>
      </c>
      <c r="B151" s="217" t="s">
        <v>18</v>
      </c>
      <c r="C151" s="142"/>
      <c r="D151" s="218"/>
    </row>
    <row r="152" ht="15.75" collapsed="1"/>
  </sheetData>
  <sheetProtection/>
  <mergeCells count="26"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  <mergeCell ref="A86:D86"/>
    <mergeCell ref="A55:D55"/>
    <mergeCell ref="A57:D57"/>
    <mergeCell ref="A105:D106"/>
    <mergeCell ref="A107:D107"/>
    <mergeCell ref="A56:D56"/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  <colBreaks count="1" manualBreakCount="1">
    <brk id="4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5">
      <selection activeCell="E45" sqref="E45:E47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77" t="s">
        <v>109</v>
      </c>
      <c r="E1" s="378"/>
    </row>
    <row r="3" spans="1:5" ht="28.5" customHeight="1">
      <c r="A3" s="379" t="s">
        <v>110</v>
      </c>
      <c r="B3" s="379"/>
      <c r="C3" s="379"/>
      <c r="D3" s="379"/>
      <c r="E3" s="379"/>
    </row>
    <row r="4" spans="2:5" ht="15.75" hidden="1">
      <c r="B4" s="6" t="s">
        <v>111</v>
      </c>
      <c r="C4" s="6"/>
      <c r="D4" s="380" t="s">
        <v>112</v>
      </c>
      <c r="E4" s="381"/>
    </row>
    <row r="5" spans="1:5" ht="78" customHeight="1">
      <c r="A5" s="2"/>
      <c r="B5" s="3" t="s">
        <v>113</v>
      </c>
      <c r="C5" s="7" t="s">
        <v>81</v>
      </c>
      <c r="D5" s="7" t="s">
        <v>114</v>
      </c>
      <c r="E5" s="7" t="s">
        <v>179</v>
      </c>
    </row>
    <row r="6" spans="1:5" ht="46.5" customHeight="1">
      <c r="A6" s="19" t="s">
        <v>236</v>
      </c>
      <c r="B6" s="6"/>
      <c r="C6" s="10" t="s">
        <v>115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116</v>
      </c>
      <c r="B11" s="6"/>
      <c r="C11" s="10" t="s">
        <v>117</v>
      </c>
      <c r="D11" s="13" t="s">
        <v>118</v>
      </c>
      <c r="E11" s="14"/>
    </row>
    <row r="12" spans="1:5" ht="26.25" customHeight="1">
      <c r="A12" s="21"/>
      <c r="B12" s="12" t="s">
        <v>119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120</v>
      </c>
      <c r="B15" s="6"/>
      <c r="C15" s="10" t="s">
        <v>117</v>
      </c>
      <c r="D15" s="13" t="s">
        <v>121</v>
      </c>
      <c r="E15" s="14"/>
    </row>
    <row r="16" spans="1:5" ht="32.25" customHeight="1" hidden="1">
      <c r="A16" s="21" t="s">
        <v>122</v>
      </c>
      <c r="B16" s="6"/>
      <c r="C16" s="10" t="s">
        <v>123</v>
      </c>
      <c r="D16" s="13" t="s">
        <v>124</v>
      </c>
      <c r="E16" s="14"/>
    </row>
    <row r="17" spans="1:5" ht="27" customHeight="1" hidden="1">
      <c r="A17" s="21" t="s">
        <v>125</v>
      </c>
      <c r="B17" s="6"/>
      <c r="C17" s="10" t="s">
        <v>126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127</v>
      </c>
      <c r="B20" s="8" t="s">
        <v>128</v>
      </c>
      <c r="C20" s="6"/>
      <c r="D20" s="12"/>
      <c r="E20" s="12"/>
    </row>
    <row r="21" spans="1:5" ht="33.75" customHeight="1">
      <c r="A21" s="19" t="s">
        <v>185</v>
      </c>
      <c r="B21" s="12"/>
      <c r="D21" s="11"/>
      <c r="E21" s="11"/>
    </row>
    <row r="22" spans="1:5" ht="30" customHeight="1" hidden="1">
      <c r="A22" s="21" t="s">
        <v>129</v>
      </c>
      <c r="B22" s="12" t="s">
        <v>119</v>
      </c>
      <c r="C22" s="6" t="s">
        <v>130</v>
      </c>
      <c r="D22" s="11">
        <v>3</v>
      </c>
      <c r="E22" s="11"/>
    </row>
    <row r="23" spans="1:5" ht="30" customHeight="1">
      <c r="A23" s="21" t="s">
        <v>131</v>
      </c>
      <c r="B23" s="12"/>
      <c r="C23" s="6" t="s">
        <v>189</v>
      </c>
      <c r="D23" s="11"/>
      <c r="E23" s="11"/>
    </row>
    <row r="24" spans="1:5" ht="30" customHeight="1">
      <c r="A24" s="21" t="s">
        <v>132</v>
      </c>
      <c r="B24" s="12"/>
      <c r="C24" s="6" t="s">
        <v>133</v>
      </c>
      <c r="D24" s="11"/>
      <c r="E24" s="11"/>
    </row>
    <row r="25" spans="1:5" ht="30" customHeight="1">
      <c r="A25" s="20" t="s">
        <v>134</v>
      </c>
      <c r="B25" s="12"/>
      <c r="C25" s="6" t="s">
        <v>135</v>
      </c>
      <c r="D25" s="11"/>
      <c r="E25" s="11"/>
    </row>
    <row r="26" spans="1:5" ht="30.75" customHeight="1">
      <c r="A26" s="20" t="s">
        <v>136</v>
      </c>
      <c r="B26" s="12"/>
      <c r="C26" s="6" t="s">
        <v>176</v>
      </c>
      <c r="D26" s="11"/>
      <c r="E26" s="11"/>
    </row>
    <row r="27" spans="1:5" ht="30.75" customHeight="1">
      <c r="A27" s="21" t="s">
        <v>177</v>
      </c>
      <c r="B27" s="8"/>
      <c r="C27" s="10" t="s">
        <v>178</v>
      </c>
      <c r="D27" s="11"/>
      <c r="E27" s="11"/>
    </row>
    <row r="28" spans="1:5" ht="22.5" customHeight="1">
      <c r="A28" s="21" t="s">
        <v>137</v>
      </c>
      <c r="B28" s="12"/>
      <c r="C28" s="6" t="s">
        <v>135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91" t="s">
        <v>139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.7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ht="15.75">
      <c r="A3" s="392" t="s">
        <v>150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5.75" customHeight="1">
      <c r="A4" s="393" t="s">
        <v>151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23"/>
    </row>
    <row r="5" spans="1:13" ht="15.75">
      <c r="A5" s="393" t="s">
        <v>162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94"/>
      <c r="K6" s="394"/>
      <c r="L6" s="28"/>
      <c r="M6" s="23"/>
    </row>
    <row r="7" spans="1:13" ht="78.75" customHeight="1" thickBot="1">
      <c r="A7" s="383" t="s">
        <v>145</v>
      </c>
      <c r="B7" s="385" t="s">
        <v>146</v>
      </c>
      <c r="C7" s="383" t="s">
        <v>147</v>
      </c>
      <c r="D7" s="385" t="s">
        <v>148</v>
      </c>
      <c r="E7" s="388" t="s">
        <v>172</v>
      </c>
      <c r="F7" s="389"/>
      <c r="G7" s="388" t="s">
        <v>173</v>
      </c>
      <c r="H7" s="389"/>
      <c r="I7" s="33" t="s">
        <v>188</v>
      </c>
      <c r="J7" s="388" t="s">
        <v>174</v>
      </c>
      <c r="K7" s="389"/>
      <c r="L7" s="383" t="s">
        <v>149</v>
      </c>
      <c r="M7" s="23"/>
    </row>
    <row r="8" spans="1:13" ht="16.5" thickBot="1">
      <c r="A8" s="384"/>
      <c r="B8" s="386"/>
      <c r="C8" s="384"/>
      <c r="D8" s="386"/>
      <c r="E8" s="24" t="s">
        <v>140</v>
      </c>
      <c r="F8" s="25" t="s">
        <v>141</v>
      </c>
      <c r="G8" s="24" t="s">
        <v>142</v>
      </c>
      <c r="H8" s="24" t="s">
        <v>143</v>
      </c>
      <c r="I8" s="33"/>
      <c r="J8" s="24" t="s">
        <v>140</v>
      </c>
      <c r="K8" s="24" t="s">
        <v>143</v>
      </c>
      <c r="L8" s="384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90" t="s">
        <v>181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</row>
    <row r="30" spans="1:13" ht="15.75">
      <c r="A30" s="387" t="s">
        <v>144</v>
      </c>
      <c r="B30" s="387"/>
      <c r="C30" s="387"/>
      <c r="D30" s="387"/>
      <c r="E30" s="387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82" t="s">
        <v>175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</row>
    <row r="32" spans="1:13" ht="15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9"/>
  <sheetViews>
    <sheetView view="pageBreakPreview" zoomScale="90" zoomScaleNormal="80" zoomScaleSheetLayoutView="90" zoomScalePageLayoutView="0" workbookViewId="0" topLeftCell="A1">
      <selection activeCell="A11" sqref="A11:F11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123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34" t="s">
        <v>138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24"/>
    </row>
    <row r="3" spans="2:5" ht="24.75" customHeight="1">
      <c r="B3" s="41" t="s">
        <v>290</v>
      </c>
      <c r="C3" s="42"/>
      <c r="D3" s="42"/>
      <c r="E3" s="125"/>
    </row>
    <row r="4" spans="1:6" ht="26.25" customHeight="1">
      <c r="A4" s="406" t="s">
        <v>245</v>
      </c>
      <c r="B4" s="406"/>
      <c r="C4" s="406"/>
      <c r="D4" s="406"/>
      <c r="E4" s="406"/>
      <c r="F4" s="406"/>
    </row>
    <row r="5" spans="2:5" ht="15.75" customHeight="1">
      <c r="B5" s="407" t="s">
        <v>430</v>
      </c>
      <c r="C5" s="407"/>
      <c r="D5" s="407"/>
      <c r="E5" s="126"/>
    </row>
    <row r="6" ht="18.75" customHeight="1" thickBot="1"/>
    <row r="7" spans="1:6" ht="21.75" customHeight="1">
      <c r="A7" s="408" t="s">
        <v>291</v>
      </c>
      <c r="B7" s="409"/>
      <c r="C7" s="412" t="s">
        <v>292</v>
      </c>
      <c r="D7" s="413"/>
      <c r="E7" s="399" t="s">
        <v>379</v>
      </c>
      <c r="F7" s="414" t="s">
        <v>187</v>
      </c>
    </row>
    <row r="8" spans="1:6" ht="49.5" customHeight="1">
      <c r="A8" s="410"/>
      <c r="B8" s="411"/>
      <c r="C8" s="43" t="s">
        <v>387</v>
      </c>
      <c r="D8" s="44" t="s">
        <v>429</v>
      </c>
      <c r="E8" s="400"/>
      <c r="F8" s="415"/>
    </row>
    <row r="9" spans="1:6" ht="27.75" customHeight="1" thickBot="1">
      <c r="A9" s="397" t="s">
        <v>293</v>
      </c>
      <c r="B9" s="395" t="s">
        <v>294</v>
      </c>
      <c r="C9" s="395" t="s">
        <v>295</v>
      </c>
      <c r="D9" s="401" t="s">
        <v>296</v>
      </c>
      <c r="E9" s="400"/>
      <c r="F9" s="415"/>
    </row>
    <row r="10" spans="1:6" ht="102" customHeight="1" hidden="1" thickBot="1">
      <c r="A10" s="398"/>
      <c r="B10" s="396"/>
      <c r="C10" s="396"/>
      <c r="D10" s="402"/>
      <c r="E10" s="127"/>
      <c r="F10" s="416"/>
    </row>
    <row r="11" spans="1:6" ht="34.5" customHeight="1" thickBot="1">
      <c r="A11" s="403" t="s">
        <v>408</v>
      </c>
      <c r="B11" s="404"/>
      <c r="C11" s="404"/>
      <c r="D11" s="404"/>
      <c r="E11" s="404"/>
      <c r="F11" s="405"/>
    </row>
    <row r="12" spans="1:6" ht="58.5" customHeight="1">
      <c r="A12" s="419" t="s">
        <v>401</v>
      </c>
      <c r="B12" s="425" t="s">
        <v>268</v>
      </c>
      <c r="C12" s="273">
        <f>SUM(C13:C17)</f>
        <v>819</v>
      </c>
      <c r="D12" s="275">
        <f>SUM(D13:D17)</f>
        <v>207</v>
      </c>
      <c r="E12" s="283">
        <v>1</v>
      </c>
      <c r="F12" s="285" t="s">
        <v>277</v>
      </c>
    </row>
    <row r="13" spans="1:6" ht="35.25" customHeight="1" outlineLevel="1">
      <c r="A13" s="420"/>
      <c r="B13" s="426"/>
      <c r="C13" s="271">
        <v>110</v>
      </c>
      <c r="D13" s="268">
        <v>20</v>
      </c>
      <c r="E13" s="284">
        <v>1</v>
      </c>
      <c r="F13" s="286" t="s">
        <v>370</v>
      </c>
    </row>
    <row r="14" spans="1:6" ht="39" customHeight="1" outlineLevel="1">
      <c r="A14" s="420"/>
      <c r="B14" s="426"/>
      <c r="C14" s="272">
        <v>250</v>
      </c>
      <c r="D14" s="268">
        <v>48</v>
      </c>
      <c r="E14" s="284">
        <v>1</v>
      </c>
      <c r="F14" s="286" t="s">
        <v>371</v>
      </c>
    </row>
    <row r="15" spans="1:6" ht="31.5" customHeight="1" outlineLevel="1">
      <c r="A15" s="420"/>
      <c r="B15" s="426"/>
      <c r="C15" s="271">
        <v>9</v>
      </c>
      <c r="D15" s="268">
        <v>9</v>
      </c>
      <c r="E15" s="284">
        <v>1</v>
      </c>
      <c r="F15" s="287" t="s">
        <v>275</v>
      </c>
    </row>
    <row r="16" spans="1:6" ht="36" customHeight="1" outlineLevel="1">
      <c r="A16" s="420"/>
      <c r="B16" s="426"/>
      <c r="C16" s="271">
        <v>430</v>
      </c>
      <c r="D16" s="268">
        <v>130</v>
      </c>
      <c r="E16" s="284">
        <v>1</v>
      </c>
      <c r="F16" s="287" t="s">
        <v>349</v>
      </c>
    </row>
    <row r="17" spans="1:6" ht="31.5" customHeight="1" outlineLevel="1" thickBot="1">
      <c r="A17" s="421"/>
      <c r="B17" s="427"/>
      <c r="C17" s="274">
        <v>20</v>
      </c>
      <c r="D17" s="274">
        <v>0</v>
      </c>
      <c r="E17" s="243">
        <f aca="true" t="shared" si="0" ref="E17:E68">D17/C17</f>
        <v>0</v>
      </c>
      <c r="F17" s="288" t="s">
        <v>297</v>
      </c>
    </row>
    <row r="18" spans="1:6" ht="87" customHeight="1">
      <c r="A18" s="419" t="s">
        <v>402</v>
      </c>
      <c r="B18" s="422" t="s">
        <v>269</v>
      </c>
      <c r="C18" s="198">
        <f>SUM(C19:C23)</f>
        <v>160</v>
      </c>
      <c r="D18" s="198">
        <f>SUM(D19:D23)</f>
        <v>10</v>
      </c>
      <c r="E18" s="194">
        <f t="shared" si="0"/>
        <v>0.0625</v>
      </c>
      <c r="F18" s="46" t="s">
        <v>270</v>
      </c>
    </row>
    <row r="19" spans="1:6" ht="22.5" customHeight="1" outlineLevel="1">
      <c r="A19" s="420"/>
      <c r="B19" s="423"/>
      <c r="C19" s="201">
        <v>50</v>
      </c>
      <c r="D19" s="199">
        <v>0</v>
      </c>
      <c r="E19" s="242">
        <f t="shared" si="0"/>
        <v>0</v>
      </c>
      <c r="F19" s="228" t="s">
        <v>255</v>
      </c>
    </row>
    <row r="20" spans="1:6" ht="41.25" customHeight="1" outlineLevel="1">
      <c r="A20" s="420"/>
      <c r="B20" s="423"/>
      <c r="C20" s="201">
        <v>50</v>
      </c>
      <c r="D20" s="199">
        <v>0</v>
      </c>
      <c r="E20" s="242">
        <f t="shared" si="0"/>
        <v>0</v>
      </c>
      <c r="F20" s="228" t="s">
        <v>256</v>
      </c>
    </row>
    <row r="21" spans="1:6" ht="25.5" customHeight="1" outlineLevel="1">
      <c r="A21" s="420"/>
      <c r="B21" s="423"/>
      <c r="C21" s="226">
        <v>50</v>
      </c>
      <c r="D21" s="227">
        <v>0</v>
      </c>
      <c r="E21" s="242">
        <f t="shared" si="0"/>
        <v>0</v>
      </c>
      <c r="F21" s="229" t="s">
        <v>372</v>
      </c>
    </row>
    <row r="22" spans="1:6" ht="30.75" customHeight="1" outlineLevel="1">
      <c r="A22" s="420"/>
      <c r="B22" s="423"/>
      <c r="C22" s="201">
        <v>10</v>
      </c>
      <c r="D22" s="201">
        <v>10</v>
      </c>
      <c r="E22" s="242">
        <f t="shared" si="0"/>
        <v>1</v>
      </c>
      <c r="F22" s="228" t="s">
        <v>257</v>
      </c>
    </row>
    <row r="23" spans="1:6" ht="27.75" customHeight="1" outlineLevel="1" thickBot="1">
      <c r="A23" s="421"/>
      <c r="B23" s="424"/>
      <c r="C23" s="230">
        <v>0</v>
      </c>
      <c r="D23" s="231">
        <v>0</v>
      </c>
      <c r="E23" s="243" t="e">
        <f t="shared" si="0"/>
        <v>#DIV/0!</v>
      </c>
      <c r="F23" s="232" t="s">
        <v>373</v>
      </c>
    </row>
    <row r="24" spans="1:8" ht="169.5" customHeight="1">
      <c r="A24" s="437" t="s">
        <v>403</v>
      </c>
      <c r="B24" s="422" t="s">
        <v>271</v>
      </c>
      <c r="C24" s="200">
        <f>SUM(C25:C44)</f>
        <v>17440.31448</v>
      </c>
      <c r="D24" s="200">
        <f>SUM(D25:D44)</f>
        <v>10987.80566</v>
      </c>
      <c r="E24" s="194">
        <f t="shared" si="0"/>
        <v>0.6300233675602849</v>
      </c>
      <c r="F24" s="46" t="s">
        <v>272</v>
      </c>
      <c r="G24" s="81"/>
      <c r="H24" s="81"/>
    </row>
    <row r="25" spans="1:6" ht="42" customHeight="1" outlineLevel="1">
      <c r="A25" s="438"/>
      <c r="B25" s="423"/>
      <c r="C25" s="182">
        <v>908.474</v>
      </c>
      <c r="D25" s="201">
        <v>495.53007</v>
      </c>
      <c r="E25" s="242">
        <f t="shared" si="0"/>
        <v>0.545453221556148</v>
      </c>
      <c r="F25" s="228" t="s">
        <v>262</v>
      </c>
    </row>
    <row r="26" spans="1:6" ht="42" customHeight="1" outlineLevel="1">
      <c r="A26" s="438"/>
      <c r="B26" s="423"/>
      <c r="C26" s="182">
        <v>192.126</v>
      </c>
      <c r="D26" s="268">
        <v>192.126</v>
      </c>
      <c r="E26" s="242">
        <f t="shared" si="0"/>
        <v>1</v>
      </c>
      <c r="F26" s="228" t="s">
        <v>266</v>
      </c>
    </row>
    <row r="27" spans="1:6" ht="34.5" customHeight="1" outlineLevel="1">
      <c r="A27" s="438"/>
      <c r="B27" s="423"/>
      <c r="C27" s="182">
        <v>1459.73456</v>
      </c>
      <c r="D27" s="268">
        <v>931.9208000000001</v>
      </c>
      <c r="E27" s="242">
        <f t="shared" si="0"/>
        <v>0.638417987445608</v>
      </c>
      <c r="F27" s="228" t="s">
        <v>267</v>
      </c>
    </row>
    <row r="28" spans="1:6" ht="39" customHeight="1" outlineLevel="1">
      <c r="A28" s="438"/>
      <c r="B28" s="423"/>
      <c r="C28" s="182">
        <v>1080.89544</v>
      </c>
      <c r="D28" s="268">
        <v>1080.89544</v>
      </c>
      <c r="E28" s="242">
        <f t="shared" si="0"/>
        <v>1</v>
      </c>
      <c r="F28" s="228" t="s">
        <v>388</v>
      </c>
    </row>
    <row r="29" spans="1:6" ht="39.75" customHeight="1" outlineLevel="1">
      <c r="A29" s="438"/>
      <c r="B29" s="423"/>
      <c r="C29" s="182">
        <v>0</v>
      </c>
      <c r="D29" s="268">
        <v>0</v>
      </c>
      <c r="E29" s="242" t="e">
        <f t="shared" si="0"/>
        <v>#DIV/0!</v>
      </c>
      <c r="F29" s="228" t="s">
        <v>389</v>
      </c>
    </row>
    <row r="30" spans="1:6" ht="40.5" customHeight="1" outlineLevel="1">
      <c r="A30" s="438"/>
      <c r="B30" s="423"/>
      <c r="C30" s="182">
        <v>598</v>
      </c>
      <c r="D30" s="268">
        <v>598</v>
      </c>
      <c r="E30" s="242">
        <f t="shared" si="0"/>
        <v>1</v>
      </c>
      <c r="F30" s="228" t="s">
        <v>350</v>
      </c>
    </row>
    <row r="31" spans="1:6" ht="41.25" customHeight="1" outlineLevel="1">
      <c r="A31" s="438"/>
      <c r="B31" s="423"/>
      <c r="C31" s="182">
        <v>1566.5969499999999</v>
      </c>
      <c r="D31" s="249">
        <v>0</v>
      </c>
      <c r="E31" s="242">
        <f t="shared" si="0"/>
        <v>0</v>
      </c>
      <c r="F31" s="228" t="s">
        <v>374</v>
      </c>
    </row>
    <row r="32" spans="1:6" ht="39.75" customHeight="1" outlineLevel="1">
      <c r="A32" s="438"/>
      <c r="B32" s="423"/>
      <c r="C32" s="182">
        <v>190.5</v>
      </c>
      <c r="D32" s="181">
        <v>72.69136999999999</v>
      </c>
      <c r="E32" s="242">
        <f t="shared" si="0"/>
        <v>0.38158199475065613</v>
      </c>
      <c r="F32" s="228" t="s">
        <v>259</v>
      </c>
    </row>
    <row r="33" spans="1:6" ht="24" customHeight="1" outlineLevel="1" collapsed="1">
      <c r="A33" s="438"/>
      <c r="B33" s="423"/>
      <c r="C33" s="182">
        <v>17</v>
      </c>
      <c r="D33" s="181">
        <v>8.32</v>
      </c>
      <c r="E33" s="242">
        <f t="shared" si="0"/>
        <v>0.4894117647058824</v>
      </c>
      <c r="F33" s="228" t="s">
        <v>390</v>
      </c>
    </row>
    <row r="34" spans="1:6" ht="24" customHeight="1" outlineLevel="1">
      <c r="A34" s="438"/>
      <c r="B34" s="423"/>
      <c r="C34" s="182">
        <v>1182</v>
      </c>
      <c r="D34" s="181">
        <v>770.27687</v>
      </c>
      <c r="E34" s="242">
        <f t="shared" si="0"/>
        <v>0.6516724788494078</v>
      </c>
      <c r="F34" s="228" t="s">
        <v>258</v>
      </c>
    </row>
    <row r="35" spans="1:6" ht="24" customHeight="1" outlineLevel="1">
      <c r="A35" s="438"/>
      <c r="B35" s="423"/>
      <c r="C35" s="182">
        <v>168.79</v>
      </c>
      <c r="D35" s="181">
        <v>113.59894</v>
      </c>
      <c r="E35" s="242">
        <f t="shared" si="0"/>
        <v>0.6730193731856153</v>
      </c>
      <c r="F35" s="228" t="s">
        <v>260</v>
      </c>
    </row>
    <row r="36" spans="1:6" ht="24" customHeight="1" outlineLevel="1">
      <c r="A36" s="438"/>
      <c r="B36" s="423"/>
      <c r="C36" s="182">
        <v>2200</v>
      </c>
      <c r="D36" s="181">
        <v>1410.89945</v>
      </c>
      <c r="E36" s="242">
        <f t="shared" si="0"/>
        <v>0.6413179318181818</v>
      </c>
      <c r="F36" s="228" t="s">
        <v>261</v>
      </c>
    </row>
    <row r="37" spans="1:6" ht="31.5" customHeight="1" outlineLevel="1">
      <c r="A37" s="438"/>
      <c r="B37" s="423"/>
      <c r="C37" s="182">
        <v>150</v>
      </c>
      <c r="D37" s="182">
        <v>147.434</v>
      </c>
      <c r="E37" s="242">
        <f t="shared" si="0"/>
        <v>0.9828933333333333</v>
      </c>
      <c r="F37" s="228" t="s">
        <v>263</v>
      </c>
    </row>
    <row r="38" spans="1:6" ht="31.5" customHeight="1" outlineLevel="1">
      <c r="A38" s="438"/>
      <c r="B38" s="423"/>
      <c r="C38" s="181">
        <v>160</v>
      </c>
      <c r="D38" s="181">
        <v>74.81723999999998</v>
      </c>
      <c r="E38" s="242">
        <f t="shared" si="0"/>
        <v>0.4676077499999999</v>
      </c>
      <c r="F38" s="228" t="s">
        <v>264</v>
      </c>
    </row>
    <row r="39" spans="1:6" ht="31.5" customHeight="1" outlineLevel="1">
      <c r="A39" s="438"/>
      <c r="B39" s="423"/>
      <c r="C39" s="181">
        <v>5112.28405</v>
      </c>
      <c r="D39" s="201">
        <v>3740.7461799999996</v>
      </c>
      <c r="E39" s="242">
        <f t="shared" si="0"/>
        <v>0.7317172018248868</v>
      </c>
      <c r="F39" s="228" t="s">
        <v>265</v>
      </c>
    </row>
    <row r="40" spans="1:6" ht="31.5" customHeight="1" outlineLevel="1">
      <c r="A40" s="438"/>
      <c r="B40" s="423"/>
      <c r="C40" s="209">
        <v>300</v>
      </c>
      <c r="D40" s="226">
        <v>185.5</v>
      </c>
      <c r="E40" s="242">
        <f t="shared" si="0"/>
        <v>0.6183333333333333</v>
      </c>
      <c r="F40" s="228" t="s">
        <v>351</v>
      </c>
    </row>
    <row r="41" spans="1:6" ht="41.25" customHeight="1" outlineLevel="1">
      <c r="A41" s="438"/>
      <c r="B41" s="423"/>
      <c r="C41" s="181">
        <v>556</v>
      </c>
      <c r="D41" s="201">
        <v>166.34745999999998</v>
      </c>
      <c r="E41" s="242">
        <f t="shared" si="0"/>
        <v>0.2991860791366906</v>
      </c>
      <c r="F41" s="270" t="s">
        <v>375</v>
      </c>
    </row>
    <row r="42" spans="1:6" ht="31.5" customHeight="1" outlineLevel="1">
      <c r="A42" s="438"/>
      <c r="B42" s="423"/>
      <c r="C42" s="181">
        <v>598</v>
      </c>
      <c r="D42" s="201">
        <v>598</v>
      </c>
      <c r="E42" s="242">
        <f t="shared" si="0"/>
        <v>1</v>
      </c>
      <c r="F42" s="228" t="s">
        <v>391</v>
      </c>
    </row>
    <row r="43" spans="1:6" ht="37.5" customHeight="1" outlineLevel="1">
      <c r="A43" s="438"/>
      <c r="B43" s="423"/>
      <c r="C43" s="181">
        <v>400.70184</v>
      </c>
      <c r="D43" s="201">
        <v>400.70184</v>
      </c>
      <c r="E43" s="242">
        <f t="shared" si="0"/>
        <v>1</v>
      </c>
      <c r="F43" s="262" t="s">
        <v>352</v>
      </c>
    </row>
    <row r="44" spans="1:6" ht="37.5" customHeight="1" outlineLevel="1" thickBot="1">
      <c r="A44" s="439"/>
      <c r="B44" s="424"/>
      <c r="C44" s="290">
        <v>599.21164</v>
      </c>
      <c r="D44" s="230">
        <v>0</v>
      </c>
      <c r="E44" s="242">
        <f t="shared" si="0"/>
        <v>0</v>
      </c>
      <c r="F44" s="291" t="s">
        <v>410</v>
      </c>
    </row>
    <row r="45" spans="1:6" ht="93.75" customHeight="1" outlineLevel="1">
      <c r="A45" s="438" t="s">
        <v>404</v>
      </c>
      <c r="B45" s="423" t="s">
        <v>357</v>
      </c>
      <c r="C45" s="266">
        <f>SUM(C46:C57)</f>
        <v>17282</v>
      </c>
      <c r="D45" s="266">
        <f>SUM(D46:D57)</f>
        <v>14120.599</v>
      </c>
      <c r="E45" s="267">
        <f>D45/C45</f>
        <v>0.8170697257261891</v>
      </c>
      <c r="F45" s="269" t="s">
        <v>364</v>
      </c>
    </row>
    <row r="46" spans="1:6" ht="33" customHeight="1" outlineLevel="1">
      <c r="A46" s="438"/>
      <c r="B46" s="423"/>
      <c r="C46" s="193">
        <v>11580.442</v>
      </c>
      <c r="D46" s="193">
        <v>9864.693</v>
      </c>
      <c r="E46" s="242">
        <f t="shared" si="0"/>
        <v>0.8518408019313943</v>
      </c>
      <c r="F46" s="262" t="s">
        <v>358</v>
      </c>
    </row>
    <row r="47" spans="1:6" ht="33" customHeight="1" outlineLevel="1">
      <c r="A47" s="438"/>
      <c r="B47" s="423"/>
      <c r="C47" s="193">
        <v>250</v>
      </c>
      <c r="D47" s="193">
        <v>0</v>
      </c>
      <c r="E47" s="242"/>
      <c r="F47" s="262" t="s">
        <v>359</v>
      </c>
    </row>
    <row r="48" spans="1:6" ht="33" customHeight="1" outlineLevel="1">
      <c r="A48" s="438"/>
      <c r="B48" s="423"/>
      <c r="C48" s="193">
        <v>700.958</v>
      </c>
      <c r="D48" s="193">
        <v>700.958</v>
      </c>
      <c r="E48" s="242">
        <f t="shared" si="0"/>
        <v>1</v>
      </c>
      <c r="F48" s="262" t="s">
        <v>360</v>
      </c>
    </row>
    <row r="49" spans="1:6" ht="33" customHeight="1" outlineLevel="1">
      <c r="A49" s="438"/>
      <c r="B49" s="423"/>
      <c r="C49" s="193">
        <v>0</v>
      </c>
      <c r="D49" s="193">
        <v>0</v>
      </c>
      <c r="E49" s="242"/>
      <c r="F49" s="262" t="s">
        <v>361</v>
      </c>
    </row>
    <row r="50" spans="1:6" ht="24" customHeight="1" outlineLevel="1">
      <c r="A50" s="438"/>
      <c r="B50" s="423"/>
      <c r="C50" s="193">
        <v>249</v>
      </c>
      <c r="D50" s="193">
        <v>178.76</v>
      </c>
      <c r="E50" s="242">
        <f t="shared" si="0"/>
        <v>0.7179116465863453</v>
      </c>
      <c r="F50" s="262" t="s">
        <v>362</v>
      </c>
    </row>
    <row r="51" spans="1:6" ht="24" customHeight="1" outlineLevel="1">
      <c r="A51" s="438"/>
      <c r="B51" s="423"/>
      <c r="C51" s="193">
        <v>0</v>
      </c>
      <c r="D51" s="193">
        <v>0</v>
      </c>
      <c r="E51" s="242" t="e">
        <f t="shared" si="0"/>
        <v>#DIV/0!</v>
      </c>
      <c r="F51" s="262" t="s">
        <v>382</v>
      </c>
    </row>
    <row r="52" spans="1:6" ht="34.5" customHeight="1" outlineLevel="1">
      <c r="A52" s="438"/>
      <c r="B52" s="423"/>
      <c r="C52" s="193">
        <v>0</v>
      </c>
      <c r="D52" s="193">
        <v>0</v>
      </c>
      <c r="E52" s="242"/>
      <c r="F52" s="233" t="s">
        <v>392</v>
      </c>
    </row>
    <row r="53" spans="1:6" ht="24" customHeight="1" outlineLevel="1">
      <c r="A53" s="438"/>
      <c r="B53" s="423"/>
      <c r="C53" s="193">
        <v>0</v>
      </c>
      <c r="D53" s="193">
        <v>0</v>
      </c>
      <c r="E53" s="242" t="e">
        <f t="shared" si="0"/>
        <v>#DIV/0!</v>
      </c>
      <c r="F53" s="262" t="s">
        <v>363</v>
      </c>
    </row>
    <row r="54" spans="1:6" ht="33" customHeight="1" outlineLevel="1">
      <c r="A54" s="438"/>
      <c r="B54" s="423"/>
      <c r="C54" s="193">
        <v>4001.99</v>
      </c>
      <c r="D54" s="193">
        <v>3001.47</v>
      </c>
      <c r="E54" s="242">
        <f t="shared" si="0"/>
        <v>0.7499943777970459</v>
      </c>
      <c r="F54" s="183" t="s">
        <v>393</v>
      </c>
    </row>
    <row r="55" spans="1:6" ht="33" customHeight="1" outlineLevel="1">
      <c r="A55" s="438"/>
      <c r="B55" s="423"/>
      <c r="C55" s="193">
        <v>0</v>
      </c>
      <c r="D55" s="193">
        <v>0</v>
      </c>
      <c r="E55" s="242"/>
      <c r="F55" s="183" t="s">
        <v>394</v>
      </c>
    </row>
    <row r="56" spans="1:6" ht="42" customHeight="1" outlineLevel="1">
      <c r="A56" s="438"/>
      <c r="B56" s="423"/>
      <c r="C56" s="193">
        <v>499.61</v>
      </c>
      <c r="D56" s="193">
        <v>374.718</v>
      </c>
      <c r="E56" s="242">
        <f t="shared" si="0"/>
        <v>0.7500210163927864</v>
      </c>
      <c r="F56" s="262" t="s">
        <v>395</v>
      </c>
    </row>
    <row r="57" spans="1:6" ht="39.75" customHeight="1" outlineLevel="1" thickBot="1">
      <c r="A57" s="438"/>
      <c r="B57" s="423"/>
      <c r="C57" s="235">
        <v>0</v>
      </c>
      <c r="D57" s="235">
        <v>0</v>
      </c>
      <c r="E57" s="242"/>
      <c r="F57" s="262" t="s">
        <v>396</v>
      </c>
    </row>
    <row r="58" spans="1:6" ht="114.75" customHeight="1">
      <c r="A58" s="419" t="s">
        <v>405</v>
      </c>
      <c r="B58" s="417" t="s">
        <v>298</v>
      </c>
      <c r="C58" s="198">
        <f>SUM(C59:C68)</f>
        <v>2197.67</v>
      </c>
      <c r="D58" s="198">
        <f>SUM(D59:D68)</f>
        <v>2114.00675</v>
      </c>
      <c r="E58" s="194">
        <f t="shared" si="0"/>
        <v>0.9619309313955234</v>
      </c>
      <c r="F58" s="46" t="s">
        <v>273</v>
      </c>
    </row>
    <row r="59" spans="1:6" ht="40.5" customHeight="1">
      <c r="A59" s="420"/>
      <c r="B59" s="418"/>
      <c r="C59" s="181">
        <v>900</v>
      </c>
      <c r="D59" s="234">
        <v>900</v>
      </c>
      <c r="E59" s="242">
        <f t="shared" si="0"/>
        <v>1</v>
      </c>
      <c r="F59" s="262" t="s">
        <v>353</v>
      </c>
    </row>
    <row r="60" spans="1:6" ht="30.75" customHeight="1">
      <c r="A60" s="420"/>
      <c r="B60" s="418"/>
      <c r="C60" s="181">
        <v>0</v>
      </c>
      <c r="D60" s="234">
        <v>0</v>
      </c>
      <c r="E60" s="242" t="e">
        <f t="shared" si="0"/>
        <v>#DIV/0!</v>
      </c>
      <c r="F60" s="262" t="s">
        <v>384</v>
      </c>
    </row>
    <row r="61" spans="1:6" ht="39.75" customHeight="1">
      <c r="A61" s="420"/>
      <c r="B61" s="418"/>
      <c r="C61" s="181">
        <v>100</v>
      </c>
      <c r="D61" s="181">
        <v>100</v>
      </c>
      <c r="E61" s="242">
        <f t="shared" si="0"/>
        <v>1</v>
      </c>
      <c r="F61" s="262" t="s">
        <v>385</v>
      </c>
    </row>
    <row r="62" spans="1:6" ht="32.25" customHeight="1" hidden="1" outlineLevel="1">
      <c r="A62" s="420"/>
      <c r="B62" s="418"/>
      <c r="C62" s="181">
        <v>0</v>
      </c>
      <c r="D62" s="181">
        <v>0</v>
      </c>
      <c r="E62" s="242" t="e">
        <f t="shared" si="0"/>
        <v>#DIV/0!</v>
      </c>
      <c r="F62" s="262" t="s">
        <v>386</v>
      </c>
    </row>
    <row r="63" spans="1:6" ht="30.75" customHeight="1" hidden="1" outlineLevel="1">
      <c r="A63" s="420"/>
      <c r="B63" s="418"/>
      <c r="C63" s="181">
        <v>0</v>
      </c>
      <c r="D63" s="181">
        <v>0</v>
      </c>
      <c r="E63" s="242" t="e">
        <f t="shared" si="0"/>
        <v>#DIV/0!</v>
      </c>
      <c r="F63" s="262" t="s">
        <v>397</v>
      </c>
    </row>
    <row r="64" spans="1:6" ht="30.75" customHeight="1" hidden="1" outlineLevel="1">
      <c r="A64" s="420"/>
      <c r="B64" s="418"/>
      <c r="C64" s="276"/>
      <c r="D64" s="201"/>
      <c r="E64" s="242" t="e">
        <f t="shared" si="0"/>
        <v>#DIV/0!</v>
      </c>
      <c r="F64" s="262" t="s">
        <v>398</v>
      </c>
    </row>
    <row r="65" spans="1:6" ht="45" customHeight="1" hidden="1" outlineLevel="1">
      <c r="A65" s="420"/>
      <c r="B65" s="418"/>
      <c r="C65" s="276">
        <v>0</v>
      </c>
      <c r="D65" s="201">
        <v>0</v>
      </c>
      <c r="E65" s="242" t="e">
        <f t="shared" si="0"/>
        <v>#DIV/0!</v>
      </c>
      <c r="F65" s="183" t="s">
        <v>354</v>
      </c>
    </row>
    <row r="66" spans="1:6" ht="46.5" customHeight="1" collapsed="1">
      <c r="A66" s="420"/>
      <c r="B66" s="418"/>
      <c r="C66" s="276">
        <v>45</v>
      </c>
      <c r="D66" s="201">
        <v>16.8</v>
      </c>
      <c r="E66" s="242">
        <f t="shared" si="0"/>
        <v>0.37333333333333335</v>
      </c>
      <c r="F66" s="262" t="s">
        <v>376</v>
      </c>
    </row>
    <row r="67" spans="1:6" ht="37.5" customHeight="1">
      <c r="A67" s="264"/>
      <c r="B67" s="265"/>
      <c r="C67" s="276">
        <v>518.6700000000001</v>
      </c>
      <c r="D67" s="201">
        <v>463.20675000000006</v>
      </c>
      <c r="E67" s="242">
        <f t="shared" si="0"/>
        <v>0.8930664006015385</v>
      </c>
      <c r="F67" s="262" t="s">
        <v>377</v>
      </c>
    </row>
    <row r="68" spans="1:6" ht="37.5" customHeight="1" thickBot="1">
      <c r="A68" s="264"/>
      <c r="B68" s="265"/>
      <c r="C68" s="277">
        <v>634</v>
      </c>
      <c r="D68" s="225">
        <v>634</v>
      </c>
      <c r="E68" s="242">
        <f t="shared" si="0"/>
        <v>1</v>
      </c>
      <c r="F68" s="262" t="s">
        <v>378</v>
      </c>
    </row>
    <row r="69" spans="1:6" ht="52.5" customHeight="1" outlineLevel="1" collapsed="1">
      <c r="A69" s="419" t="s">
        <v>406</v>
      </c>
      <c r="B69" s="417" t="s">
        <v>309</v>
      </c>
      <c r="C69" s="236">
        <f>SUM(C70:C70)</f>
        <v>0</v>
      </c>
      <c r="D69" s="236">
        <f>SUM(D70:D70)</f>
        <v>0</v>
      </c>
      <c r="E69" s="194" t="e">
        <f>D69/C69</f>
        <v>#DIV/0!</v>
      </c>
      <c r="F69" s="237" t="s">
        <v>310</v>
      </c>
    </row>
    <row r="70" spans="1:6" ht="61.5" customHeight="1" outlineLevel="1" thickBot="1">
      <c r="A70" s="420"/>
      <c r="B70" s="418"/>
      <c r="C70" s="202"/>
      <c r="D70" s="202"/>
      <c r="E70" s="250" t="e">
        <f>D70/C70</f>
        <v>#DIV/0!</v>
      </c>
      <c r="F70" s="45" t="s">
        <v>311</v>
      </c>
    </row>
    <row r="71" spans="1:6" ht="52.5" customHeight="1" outlineLevel="1" collapsed="1">
      <c r="A71" s="419" t="s">
        <v>411</v>
      </c>
      <c r="B71" s="417" t="s">
        <v>412</v>
      </c>
      <c r="C71" s="236">
        <f>SUM(C72:C72)</f>
        <v>811.19352</v>
      </c>
      <c r="D71" s="236">
        <f>SUM(D72:D72)</f>
        <v>0</v>
      </c>
      <c r="E71" s="194">
        <f>D71/C71</f>
        <v>0</v>
      </c>
      <c r="F71" s="237" t="s">
        <v>414</v>
      </c>
    </row>
    <row r="72" spans="1:6" ht="70.5" customHeight="1" outlineLevel="1" thickBot="1">
      <c r="A72" s="420"/>
      <c r="B72" s="418"/>
      <c r="C72" s="202">
        <v>811.19352</v>
      </c>
      <c r="D72" s="202">
        <v>0</v>
      </c>
      <c r="E72" s="250">
        <f>D72/C72</f>
        <v>0</v>
      </c>
      <c r="F72" s="45" t="s">
        <v>415</v>
      </c>
    </row>
    <row r="73" spans="1:6" ht="24.75" customHeight="1" outlineLevel="1" thickBot="1">
      <c r="A73" s="435" t="s">
        <v>413</v>
      </c>
      <c r="B73" s="436"/>
      <c r="C73" s="293">
        <f>C12+C18+C24+C45+C58+C69+C71</f>
        <v>38710.178</v>
      </c>
      <c r="D73" s="293">
        <f>D12+D18+D24+D45+D58+D69+D71</f>
        <v>27439.41141</v>
      </c>
      <c r="E73" s="250">
        <f>D73/C73</f>
        <v>0.708842294912723</v>
      </c>
      <c r="F73" s="292"/>
    </row>
    <row r="74" spans="1:6" ht="30" customHeight="1" outlineLevel="1" thickBot="1">
      <c r="A74" s="432" t="s">
        <v>312</v>
      </c>
      <c r="B74" s="433"/>
      <c r="C74" s="433"/>
      <c r="D74" s="433"/>
      <c r="E74" s="433"/>
      <c r="F74" s="434"/>
    </row>
    <row r="75" spans="1:6" ht="143.25" customHeight="1" outlineLevel="1" thickBot="1">
      <c r="A75" s="49" t="s">
        <v>313</v>
      </c>
      <c r="B75" s="50" t="s">
        <v>246</v>
      </c>
      <c r="C75" s="203">
        <v>45</v>
      </c>
      <c r="D75" s="203">
        <v>9.6</v>
      </c>
      <c r="E75" s="195">
        <f>D75/C75</f>
        <v>0.21333333333333332</v>
      </c>
      <c r="F75" s="52" t="s">
        <v>274</v>
      </c>
    </row>
    <row r="76" spans="1:6" ht="161.25" customHeight="1" outlineLevel="1" thickBot="1">
      <c r="A76" s="49" t="s">
        <v>314</v>
      </c>
      <c r="B76" s="50" t="s">
        <v>247</v>
      </c>
      <c r="C76" s="203">
        <v>151</v>
      </c>
      <c r="D76" s="203">
        <v>76.8</v>
      </c>
      <c r="E76" s="195">
        <f>D76/C76</f>
        <v>0.5086092715231788</v>
      </c>
      <c r="F76" s="51" t="s">
        <v>287</v>
      </c>
    </row>
    <row r="77" spans="1:6" ht="120" customHeight="1" hidden="1" outlineLevel="1" thickBot="1">
      <c r="A77" s="197" t="s">
        <v>407</v>
      </c>
      <c r="B77" s="184" t="s">
        <v>299</v>
      </c>
      <c r="C77" s="204">
        <v>0</v>
      </c>
      <c r="D77" s="204">
        <v>0</v>
      </c>
      <c r="E77" s="196" t="e">
        <f>D77/C77</f>
        <v>#DIV/0!</v>
      </c>
      <c r="F77" s="48" t="s">
        <v>315</v>
      </c>
    </row>
    <row r="78" spans="1:6" ht="27.75" customHeight="1" outlineLevel="1" thickBot="1">
      <c r="A78" s="430" t="s">
        <v>286</v>
      </c>
      <c r="B78" s="431"/>
      <c r="C78" s="205">
        <f>C75+C76+C77</f>
        <v>196</v>
      </c>
      <c r="D78" s="205">
        <f>D75+D76+D77</f>
        <v>86.39999999999999</v>
      </c>
      <c r="E78" s="282">
        <f>D78/C78</f>
        <v>0.4408163265306122</v>
      </c>
      <c r="F78" s="47"/>
    </row>
    <row r="79" spans="1:6" ht="25.5" customHeight="1" thickBot="1">
      <c r="A79" s="428" t="s">
        <v>300</v>
      </c>
      <c r="B79" s="429"/>
      <c r="C79" s="206">
        <f>C78+C73</f>
        <v>38906.178</v>
      </c>
      <c r="D79" s="206">
        <f>D78+D73</f>
        <v>27525.811410000002</v>
      </c>
      <c r="E79" s="278">
        <f>D79/C79</f>
        <v>0.7074920443226267</v>
      </c>
      <c r="F79" s="53"/>
    </row>
  </sheetData>
  <sheetProtection/>
  <mergeCells count="30">
    <mergeCell ref="A24:A44"/>
    <mergeCell ref="B24:B44"/>
    <mergeCell ref="A71:A72"/>
    <mergeCell ref="B71:B72"/>
    <mergeCell ref="A45:A57"/>
    <mergeCell ref="B45:B57"/>
    <mergeCell ref="A58:A66"/>
    <mergeCell ref="A79:B79"/>
    <mergeCell ref="A78:B78"/>
    <mergeCell ref="A74:F74"/>
    <mergeCell ref="A69:A70"/>
    <mergeCell ref="B69:B70"/>
    <mergeCell ref="A73:B73"/>
    <mergeCell ref="A4:F4"/>
    <mergeCell ref="B5:D5"/>
    <mergeCell ref="A7:B8"/>
    <mergeCell ref="C7:D7"/>
    <mergeCell ref="F7:F10"/>
    <mergeCell ref="B58:B66"/>
    <mergeCell ref="A18:A23"/>
    <mergeCell ref="B18:B23"/>
    <mergeCell ref="B12:B17"/>
    <mergeCell ref="A12:A17"/>
    <mergeCell ref="B9:B10"/>
    <mergeCell ref="A9:A10"/>
    <mergeCell ref="E7:E9"/>
    <mergeCell ref="D9:D10"/>
    <mergeCell ref="A11:F11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2021-08-25T08:41:23Z</cp:lastPrinted>
  <dcterms:created xsi:type="dcterms:W3CDTF">2007-10-25T07:17:21Z</dcterms:created>
  <dcterms:modified xsi:type="dcterms:W3CDTF">2022-02-18T12:10:46Z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