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4 поправки" sheetId="1" r:id="rId1"/>
  </sheets>
  <definedNames/>
  <calcPr fullCalcOnLoad="1"/>
</workbook>
</file>

<file path=xl/sharedStrings.xml><?xml version="1.0" encoding="utf-8"?>
<sst xmlns="http://schemas.openxmlformats.org/spreadsheetml/2006/main" count="492" uniqueCount="234">
  <si>
    <t/>
  </si>
  <si>
    <t>0309</t>
  </si>
  <si>
    <t>0314</t>
  </si>
  <si>
    <t>0409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</si>
  <si>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</si>
  <si>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</si>
  <si>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</si>
  <si>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</si>
  <si>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</si>
  <si>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</si>
  <si>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</si>
  <si>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</si>
  <si>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</si>
  <si>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</si>
  <si>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</si>
  <si>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</si>
  <si>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0310</t>
  </si>
  <si>
    <t>0503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</si>
  <si>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</si>
  <si>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</si>
  <si>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</si>
  <si>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</si>
  <si>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</si>
  <si>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</si>
  <si>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</si>
  <si>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</si>
  <si>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</si>
  <si>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</si>
  <si>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</si>
  <si>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</si>
  <si>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</si>
  <si>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</si>
  <si>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</si>
  <si>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</si>
  <si>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</si>
  <si>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</si>
  <si>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</si>
  <si>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</si>
  <si>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</si>
  <si>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</si>
  <si>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</si>
  <si>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</si>
  <si>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</si>
  <si>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</si>
  <si>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</si>
  <si>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</si>
  <si>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</si>
  <si>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</si>
  <si>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</si>
  <si>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</si>
  <si>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</si>
  <si>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</si>
  <si>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</si>
  <si>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</si>
  <si>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</si>
  <si>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</si>
  <si>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</si>
  <si>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</si>
  <si>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</si>
  <si>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62</t>
  </si>
  <si>
    <t>ИТОГО</t>
  </si>
  <si>
    <t>Прочие непрограммные расходы</t>
  </si>
  <si>
    <t>244</t>
  </si>
  <si>
    <t>121</t>
  </si>
  <si>
    <t>123</t>
  </si>
  <si>
    <t>Содержание органов местного управления</t>
  </si>
  <si>
    <t>Приложение   6.1.</t>
  </si>
  <si>
    <t>к Решению Совета депутатов</t>
  </si>
  <si>
    <t>МО Войсковицкое сельское поселение</t>
  </si>
  <si>
    <t>321</t>
  </si>
  <si>
    <t>612</t>
  </si>
  <si>
    <t>Проведение мероприятий, осуществляемых органами местного самоуправления</t>
  </si>
  <si>
    <t>61.8.7134</t>
  </si>
  <si>
    <t>62.9.1507</t>
  </si>
  <si>
    <t>Диспансеризация муниципальных и немуниципальных служащих</t>
  </si>
  <si>
    <t>Пенсионное обеспечение</t>
  </si>
  <si>
    <t>Массовый спорт</t>
  </si>
  <si>
    <t>Культура</t>
  </si>
  <si>
    <t>Жилищное хозяйство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</si>
  <si>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</si>
  <si>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</si>
  <si>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</si>
  <si>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</si>
  <si>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Связь и информатика</t>
  </si>
  <si>
    <t>Дорожное хозяйство (Дорожные фонды)</t>
  </si>
  <si>
    <t>Молодежная политика и оздоровление детей</t>
  </si>
  <si>
    <t>Резервные фонды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</si>
  <si>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</si>
  <si>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</si>
  <si>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62.9.1301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</si>
  <si>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</si>
  <si>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1101</t>
  </si>
  <si>
    <t>Физическая культура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</si>
  <si>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Войсковицкое сельское поселение на 2015 год  </t>
  </si>
  <si>
    <t>ПРОГРАММНАЯ ЧАСТЬ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</si>
  <si>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</si>
  <si>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</si>
  <si>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71.1</t>
  </si>
  <si>
    <t>Стимулирование экономичесой активности на территории МО Войсковицкое сельское поселение</t>
  </si>
  <si>
    <t>Мероприятия в области информационно-коммуникационных технологий</t>
  </si>
  <si>
    <t>71.1.1516</t>
  </si>
  <si>
    <t>Мероприятия по землеустройству и землепользованию</t>
  </si>
  <si>
    <t>71.1.1518</t>
  </si>
  <si>
    <t xml:space="preserve">Прочая закупка товаров, работ и услуг для обеспечения государственных (муниципальных) нужд </t>
  </si>
  <si>
    <t>ПОДПРОГРАММА 2.</t>
  </si>
  <si>
    <t>71.2</t>
  </si>
  <si>
    <t>Обеспечение безопасности на территории МО Войсковицкое сельское поселение</t>
  </si>
  <si>
    <t>Защита населения и территорий от чрезвычайных ситуаций природного и техногенного характера,гражданская оборона</t>
  </si>
  <si>
    <t>Проведение мероприятий по гражданской обороне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</si>
  <si>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</si>
  <si>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</si>
  <si>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</si>
  <si>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</si>
  <si>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</si>
  <si>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</si>
  <si>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</si>
  <si>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ПОДПРОГРАММА 3.</t>
  </si>
  <si>
    <t>71.3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</si>
  <si>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</si>
  <si>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</si>
  <si>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</si>
  <si>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</si>
  <si>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</si>
  <si>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</si>
  <si>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</si>
  <si>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</si>
  <si>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Проведение мероприятий по озеленению территории поселения</t>
  </si>
  <si>
    <t>71.3.1540</t>
  </si>
  <si>
    <t>Мероприятия по организация и содержанию мест захоронений</t>
  </si>
  <si>
    <t>71.3.1541</t>
  </si>
  <si>
    <t>Прочие мероприятия по благоустройству территории  поселения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</si>
  <si>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</si>
  <si>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</si>
  <si>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</si>
  <si>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</si>
  <si>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</si>
  <si>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</si>
  <si>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</si>
  <si>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ПОДПРОГРАММА 4.</t>
  </si>
  <si>
    <t>71.4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</si>
  <si>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</si>
  <si>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Проведение культурно-массовых мероприятий к праздничным и памятным датам</t>
  </si>
  <si>
    <t>71.4.1563</t>
  </si>
  <si>
    <t>Мероприятия по обеспечению деятельности подведомственных учреждений культуры (МБУК)</t>
  </si>
  <si>
    <t>71.4.1250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</si>
  <si>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</si>
  <si>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 ные цели</t>
  </si>
  <si>
    <t>Мероприятия по обеспечению деятельности муниципальных библиотек</t>
  </si>
  <si>
    <t>71.4.1260</t>
  </si>
  <si>
    <t>Мероприятия по капитальному ремонту объектов культуры</t>
  </si>
  <si>
    <t>71.4.1564</t>
  </si>
  <si>
    <t>ПОДПРОГРАММА 5.</t>
  </si>
  <si>
    <t>71.5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</si>
  <si>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</si>
  <si>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Мероприятия по обеспечению деятельности подведомственных учреждений физкультуры и спорта</t>
  </si>
  <si>
    <t>71.5.1280</t>
  </si>
  <si>
    <t>Проведение мероприятий в области спорта и физической культуры</t>
  </si>
  <si>
    <t>71.5.1534</t>
  </si>
  <si>
    <t>Проведение мероприятий для детей и молодежи</t>
  </si>
  <si>
    <t>71.5.1523</t>
  </si>
  <si>
    <t>Организация временных оплачиваемых рабочих мест для несовершеннолетних граждан</t>
  </si>
  <si>
    <t>71.5.1566</t>
  </si>
  <si>
    <t>Комплексные меры по профилактике безнадзорности и правонарушений несовершеннолетних</t>
  </si>
  <si>
    <t>71.5.1568</t>
  </si>
  <si>
    <t>НЕПРОГРАММНАЯ ЧАСТЬ</t>
  </si>
  <si>
    <t>Доплаты к пенсиям государственных служащих субъектов Российской Федерации и муниципальных служащих</t>
  </si>
  <si>
    <t>62.9.1528</t>
  </si>
  <si>
    <t>Обеспечение деятельности органов управления</t>
  </si>
  <si>
    <t>Муниципальные служащие органов местного самоуправления (ФОТ)</t>
  </si>
  <si>
    <t>Расходы на выплату персоналу государственных (муниципальных) органов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</si>
  <si>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</si>
  <si>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</si>
  <si>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</si>
  <si>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</si>
  <si>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</si>
  <si>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</si>
  <si>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</si>
  <si>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</si>
  <si>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</si>
  <si>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</si>
  <si>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</si>
  <si>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62.9.1500</t>
  </si>
  <si>
    <t>62.9.5100</t>
  </si>
  <si>
    <t>Противодействие коррупции в администрации сельского поселения</t>
  </si>
  <si>
    <t>Развитие муниципальной службы</t>
  </si>
  <si>
    <t>Бюджет на 2015 год, (до внесения изменений) (тыс.руб.)</t>
  </si>
  <si>
    <t xml:space="preserve">Общеэкономические вопросы </t>
  </si>
  <si>
    <t>0401</t>
  </si>
  <si>
    <t>71.1.1551</t>
  </si>
  <si>
    <t>Мероприятия по развитию и поддержке малого предпринимательства</t>
  </si>
  <si>
    <t>Сельское хозяйство и рыболовство</t>
  </si>
  <si>
    <t>0405</t>
  </si>
  <si>
    <t>71.1.1552</t>
  </si>
  <si>
    <t>Содействие созданию условий для развития  сельского хозяйства</t>
  </si>
  <si>
    <t>62.9.1641</t>
  </si>
  <si>
    <t>62.9.1659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</si>
  <si>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</si>
  <si>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</si>
  <si>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Прочая закупка товаров, работ и услуг для обеспечения государственных (муниципальных) нужд</t>
  </si>
  <si>
    <t>изм_18_03_15</t>
  </si>
  <si>
    <t>71.4.7067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</si>
  <si>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</si>
  <si>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</si>
  <si>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</si>
  <si>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</si>
  <si>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62.9.7088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</si>
  <si>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</si>
  <si>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</si>
  <si>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62.9.7202</t>
  </si>
  <si>
    <t>Поддержка муниципальных образований по развитию общественной инфраструктуры</t>
  </si>
  <si>
    <t>62.9.9558</t>
  </si>
  <si>
    <t>Мероприятия в области строительства, архитектуры и градостроительства</t>
  </si>
  <si>
    <t>71.1.1517</t>
  </si>
  <si>
    <t>изм_16_06_15</t>
  </si>
  <si>
    <t>71.3.7014</t>
  </si>
  <si>
    <t>Строительство и реконструкция спортивных сооружений</t>
  </si>
  <si>
    <t>71.5.1639</t>
  </si>
  <si>
    <t>414</t>
  </si>
  <si>
    <t xml:space="preserve">Мероприятия по энергосбережению и повышению энергетической эффективности муниципальных объектов </t>
  </si>
  <si>
    <t>71.3.1553</t>
  </si>
  <si>
    <t>фок</t>
  </si>
  <si>
    <t>пенсии</t>
  </si>
  <si>
    <t>Бюджет на 2015 год, (уточненный1) (тыс.руб.)</t>
  </si>
  <si>
    <t>Обеспечение выплат стимулирующего характера работникам муниципальных учреждений культуры</t>
  </si>
  <si>
    <t>71.4.7036</t>
  </si>
  <si>
    <t>Субсидии на обеспечение выплат стимулирующего характера (библиотека) обл.бюдж.</t>
  </si>
  <si>
    <t>Субсидии на обеспечение выплат стимулирующего характера (МБУК) обл.бюдж.</t>
  </si>
  <si>
    <t>Бюджет на 2015 год, (уточненный 3попр.) (тыс.руб.)</t>
  </si>
  <si>
    <t>изм_17.09.2015</t>
  </si>
  <si>
    <t>итс</t>
  </si>
  <si>
    <t>штраф</t>
  </si>
  <si>
    <t>изм_16.12.2015</t>
  </si>
  <si>
    <t xml:space="preserve"> </t>
  </si>
  <si>
    <t>№ 44  от 17.12.2015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</si>
</sst>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_-* #,##0.00000&quot;р.&quot;_-;\-* #,##0.00000&quot;р.&quot;_-;_-* &quot;-&quot;?????&quot;р.&quot;_-;_-@_-"/>
    <numFmt numFmtId="184" formatCode="_-* #,##0.00000_р_._-;\-* #,##0.00000_р_._-;_-* &quot;-&quot;???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?_р_._-;_-@_-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#,##0.00000"/>
    <numFmt numFmtId="197" formatCode="#,##0.000000"/>
    <numFmt numFmtId="198" formatCode="0.0"/>
  </numFmts>
  <fonts count="59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53" fillId="33" borderId="11" xfId="0" applyNumberFormat="1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" fontId="53" fillId="33" borderId="1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left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left"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" fontId="53" fillId="33" borderId="21" xfId="0" applyNumberFormat="1" applyFont="1" applyFill="1" applyBorder="1" applyAlignment="1">
      <alignment horizontal="center" vertical="center" wrapText="1"/>
    </xf>
    <xf numFmtId="49" fontId="54" fillId="33" borderId="22" xfId="0" applyNumberFormat="1" applyFont="1" applyFill="1" applyBorder="1" applyAlignment="1">
      <alignment horizontal="left" vertical="center" wrapText="1"/>
    </xf>
    <xf numFmtId="49" fontId="54" fillId="33" borderId="23" xfId="0" applyNumberFormat="1" applyFont="1" applyFill="1" applyBorder="1" applyAlignment="1">
      <alignment horizontal="center" vertical="center" wrapText="1"/>
    </xf>
    <xf numFmtId="4" fontId="54" fillId="33" borderId="24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justify" vertical="center" wrapText="1"/>
    </xf>
    <xf numFmtId="49" fontId="7" fillId="33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2" fontId="11" fillId="33" borderId="27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left" vertical="center" wrapText="1"/>
    </xf>
    <xf numFmtId="49" fontId="54" fillId="33" borderId="28" xfId="0" applyNumberFormat="1" applyFont="1" applyFill="1" applyBorder="1" applyAlignment="1">
      <alignment horizontal="center" vertical="center" wrapText="1"/>
    </xf>
    <xf numFmtId="4" fontId="54" fillId="33" borderId="29" xfId="0" applyNumberFormat="1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left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6" fillId="9" borderId="20" xfId="0" applyFont="1" applyFill="1" applyBorder="1" applyAlignment="1">
      <alignment horizontal="center" vertical="center" wrapText="1"/>
    </xf>
    <xf numFmtId="49" fontId="56" fillId="9" borderId="20" xfId="0" applyNumberFormat="1" applyFont="1" applyFill="1" applyBorder="1" applyAlignment="1">
      <alignment horizontal="center" vertical="center" wrapText="1"/>
    </xf>
    <xf numFmtId="4" fontId="55" fillId="9" borderId="21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left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49" fontId="56" fillId="34" borderId="17" xfId="0" applyNumberFormat="1" applyFont="1" applyFill="1" applyBorder="1" applyAlignment="1">
      <alignment horizontal="center" vertical="center" wrapText="1"/>
    </xf>
    <xf numFmtId="4" fontId="55" fillId="34" borderId="18" xfId="0" applyNumberFormat="1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left" vertical="center" wrapText="1"/>
    </xf>
    <xf numFmtId="49" fontId="53" fillId="35" borderId="30" xfId="0" applyNumberFormat="1" applyFont="1" applyFill="1" applyBorder="1" applyAlignment="1">
      <alignment horizontal="left" vertical="center" wrapText="1"/>
    </xf>
    <xf numFmtId="49" fontId="5" fillId="35" borderId="30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wrapText="1"/>
    </xf>
    <xf numFmtId="0" fontId="1" fillId="9" borderId="32" xfId="0" applyFont="1" applyFill="1" applyBorder="1" applyAlignment="1">
      <alignment/>
    </xf>
    <xf numFmtId="4" fontId="1" fillId="9" borderId="33" xfId="0" applyNumberFormat="1" applyFont="1" applyFill="1" applyBorder="1" applyAlignment="1">
      <alignment horizontal="center" vertical="center"/>
    </xf>
    <xf numFmtId="4" fontId="1" fillId="9" borderId="34" xfId="0" applyNumberFormat="1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left" vertical="center" wrapText="1"/>
      <protection/>
    </xf>
    <xf numFmtId="49" fontId="53" fillId="33" borderId="35" xfId="0" applyNumberFormat="1" applyFont="1" applyFill="1" applyBorder="1" applyAlignment="1">
      <alignment horizontal="left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" fontId="53" fillId="33" borderId="29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49" fontId="55" fillId="9" borderId="11" xfId="0" applyNumberFormat="1" applyFont="1" applyFill="1" applyBorder="1" applyAlignment="1">
      <alignment horizontal="left" vertical="center" wrapText="1"/>
    </xf>
    <xf numFmtId="49" fontId="55" fillId="9" borderId="12" xfId="0" applyNumberFormat="1" applyFont="1" applyFill="1" applyBorder="1" applyAlignment="1">
      <alignment horizontal="center" vertical="center" wrapText="1"/>
    </xf>
    <xf numFmtId="4" fontId="55" fillId="9" borderId="13" xfId="0" applyNumberFormat="1" applyFont="1" applyFill="1" applyBorder="1" applyAlignment="1">
      <alignment horizontal="center" vertical="center" wrapText="1"/>
    </xf>
    <xf numFmtId="4" fontId="53" fillId="35" borderId="15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Alignment="1">
      <alignment vertical="center"/>
    </xf>
    <xf numFmtId="182" fontId="7" fillId="35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/>
    </xf>
    <xf numFmtId="4" fontId="54" fillId="0" borderId="18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left" vertical="center" wrapText="1"/>
    </xf>
    <xf numFmtId="4" fontId="54" fillId="0" borderId="29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left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" fontId="53" fillId="35" borderId="36" xfId="0" applyNumberFormat="1" applyFont="1" applyFill="1" applyBorder="1" applyAlignment="1">
      <alignment horizontal="center" vertical="center" wrapText="1"/>
    </xf>
    <xf numFmtId="4" fontId="54" fillId="33" borderId="37" xfId="0" applyNumberFormat="1" applyFont="1" applyFill="1" applyBorder="1" applyAlignment="1">
      <alignment horizontal="center" vertical="center" wrapText="1"/>
    </xf>
    <xf numFmtId="4" fontId="53" fillId="0" borderId="38" xfId="0" applyNumberFormat="1" applyFont="1" applyFill="1" applyBorder="1" applyAlignment="1">
      <alignment horizontal="center" vertical="center" wrapText="1"/>
    </xf>
    <xf numFmtId="4" fontId="54" fillId="0" borderId="3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4" fontId="54" fillId="33" borderId="23" xfId="0" applyNumberFormat="1" applyFont="1" applyFill="1" applyBorder="1" applyAlignment="1">
      <alignment horizontal="center" vertical="center" wrapText="1"/>
    </xf>
    <xf numFmtId="4" fontId="53" fillId="0" borderId="40" xfId="0" applyNumberFormat="1" applyFont="1" applyFill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7" fillId="33" borderId="36" xfId="0" applyFont="1" applyFill="1" applyBorder="1" applyAlignment="1">
      <alignment vertical="center"/>
    </xf>
    <xf numFmtId="0" fontId="57" fillId="33" borderId="41" xfId="0" applyFont="1" applyFill="1" applyBorder="1" applyAlignment="1">
      <alignment/>
    </xf>
    <xf numFmtId="0" fontId="57" fillId="33" borderId="42" xfId="0" applyFont="1" applyFill="1" applyBorder="1" applyAlignment="1">
      <alignment/>
    </xf>
    <xf numFmtId="0" fontId="57" fillId="33" borderId="43" xfId="0" applyFont="1" applyFill="1" applyBorder="1" applyAlignment="1">
      <alignment/>
    </xf>
    <xf numFmtId="0" fontId="57" fillId="33" borderId="44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4" fontId="57" fillId="33" borderId="43" xfId="0" applyNumberFormat="1" applyFont="1" applyFill="1" applyBorder="1" applyAlignment="1">
      <alignment/>
    </xf>
    <xf numFmtId="0" fontId="57" fillId="33" borderId="43" xfId="0" applyFont="1" applyFill="1" applyBorder="1" applyAlignment="1">
      <alignment wrapText="1"/>
    </xf>
    <xf numFmtId="0" fontId="57" fillId="33" borderId="43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44" xfId="0" applyFont="1" applyFill="1" applyBorder="1" applyAlignment="1">
      <alignment vertical="center"/>
    </xf>
    <xf numFmtId="2" fontId="57" fillId="33" borderId="43" xfId="0" applyNumberFormat="1" applyFont="1" applyFill="1" applyBorder="1" applyAlignment="1">
      <alignment/>
    </xf>
    <xf numFmtId="2" fontId="57" fillId="33" borderId="0" xfId="0" applyNumberFormat="1" applyFont="1" applyFill="1" applyBorder="1" applyAlignment="1">
      <alignment wrapText="1"/>
    </xf>
    <xf numFmtId="2" fontId="57" fillId="33" borderId="43" xfId="0" applyNumberFormat="1" applyFont="1" applyFill="1" applyBorder="1" applyAlignment="1">
      <alignment wrapText="1"/>
    </xf>
    <xf numFmtId="0" fontId="57" fillId="33" borderId="43" xfId="0" applyFont="1" applyFill="1" applyBorder="1" applyAlignment="1">
      <alignment vertical="center" wrapText="1"/>
    </xf>
    <xf numFmtId="0" fontId="57" fillId="33" borderId="43" xfId="0" applyFont="1" applyFill="1" applyBorder="1" applyAlignment="1">
      <alignment vertical="top"/>
    </xf>
    <xf numFmtId="0" fontId="57" fillId="33" borderId="44" xfId="0" applyFont="1" applyFill="1" applyBorder="1" applyAlignment="1">
      <alignment vertical="top"/>
    </xf>
    <xf numFmtId="2" fontId="57" fillId="33" borderId="45" xfId="0" applyNumberFormat="1" applyFont="1" applyFill="1" applyBorder="1" applyAlignment="1">
      <alignment wrapText="1"/>
    </xf>
    <xf numFmtId="2" fontId="57" fillId="33" borderId="46" xfId="0" applyNumberFormat="1" applyFont="1" applyFill="1" applyBorder="1" applyAlignment="1">
      <alignment wrapText="1"/>
    </xf>
    <xf numFmtId="2" fontId="57" fillId="33" borderId="47" xfId="0" applyNumberFormat="1" applyFont="1" applyFill="1" applyBorder="1" applyAlignment="1">
      <alignment wrapText="1"/>
    </xf>
    <xf numFmtId="0" fontId="58" fillId="33" borderId="36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41" xfId="0" applyFont="1" applyFill="1" applyBorder="1" applyAlignment="1">
      <alignment/>
    </xf>
    <xf numFmtId="193" fontId="57" fillId="33" borderId="0" xfId="0" applyNumberFormat="1" applyFont="1" applyFill="1" applyAlignment="1">
      <alignment/>
    </xf>
    <xf numFmtId="2" fontId="57" fillId="33" borderId="43" xfId="0" applyNumberFormat="1" applyFont="1" applyFill="1" applyBorder="1" applyAlignment="1">
      <alignment horizontal="center" wrapText="1"/>
    </xf>
    <xf numFmtId="2" fontId="57" fillId="33" borderId="0" xfId="0" applyNumberFormat="1" applyFont="1" applyFill="1" applyBorder="1" applyAlignment="1">
      <alignment horizontal="center" wrapText="1"/>
    </xf>
    <xf numFmtId="0" fontId="57" fillId="33" borderId="43" xfId="0" applyFont="1" applyFill="1" applyBorder="1" applyAlignment="1">
      <alignment horizontal="center" wrapText="1"/>
    </xf>
    <xf numFmtId="0" fontId="57" fillId="33" borderId="44" xfId="0" applyFont="1" applyFill="1" applyBorder="1" applyAlignment="1">
      <alignment horizontal="center" wrapText="1"/>
    </xf>
    <xf numFmtId="0" fontId="57" fillId="33" borderId="45" xfId="0" applyFont="1" applyFill="1" applyBorder="1" applyAlignment="1">
      <alignment horizontal="center" wrapText="1"/>
    </xf>
    <xf numFmtId="0" fontId="57" fillId="33" borderId="46" xfId="0" applyFont="1" applyFill="1" applyBorder="1" applyAlignment="1">
      <alignment horizont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48" xfId="0" applyNumberFormat="1" applyFont="1" applyFill="1" applyBorder="1" applyAlignment="1">
      <alignment horizontal="center" vertical="center" wrapText="1"/>
    </xf>
    <xf numFmtId="49" fontId="54" fillId="35" borderId="25" xfId="0" applyNumberFormat="1" applyFont="1" applyFill="1" applyBorder="1" applyAlignment="1">
      <alignment horizontal="center" vertical="center" wrapText="1"/>
    </xf>
    <xf numFmtId="49" fontId="54" fillId="35" borderId="48" xfId="0" applyNumberFormat="1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 horizontal="center" vertical="center" wrapText="1"/>
    </xf>
    <xf numFmtId="4" fontId="5" fillId="35" borderId="49" xfId="0" applyNumberFormat="1" applyFont="1" applyFill="1" applyBorder="1" applyAlignment="1">
      <alignment horizontal="center" vertical="center" wrapText="1"/>
    </xf>
    <xf numFmtId="49" fontId="53" fillId="35" borderId="25" xfId="0" applyNumberFormat="1" applyFont="1" applyFill="1" applyBorder="1" applyAlignment="1">
      <alignment horizontal="center" vertical="center" wrapText="1"/>
    </xf>
    <xf numFmtId="49" fontId="53" fillId="35" borderId="48" xfId="0" applyNumberFormat="1" applyFont="1" applyFill="1" applyBorder="1" applyAlignment="1">
      <alignment horizontal="center" vertical="center" wrapText="1"/>
    </xf>
    <xf numFmtId="4" fontId="53" fillId="35" borderId="27" xfId="0" applyNumberFormat="1" applyFont="1" applyFill="1" applyBorder="1" applyAlignment="1">
      <alignment horizontal="center" vertical="center" wrapText="1"/>
    </xf>
    <xf numFmtId="4" fontId="53" fillId="35" borderId="49" xfId="0" applyNumberFormat="1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49" fontId="56" fillId="35" borderId="25" xfId="0" applyNumberFormat="1" applyFont="1" applyFill="1" applyBorder="1" applyAlignment="1">
      <alignment horizontal="center" vertical="center" wrapText="1"/>
    </xf>
    <xf numFmtId="49" fontId="56" fillId="35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9" fillId="33" borderId="5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PageLayoutView="0" workbookViewId="0" topLeftCell="A1">
      <selection activeCell="C170" sqref="C170"/>
    </sheetView>
  </sheetViews>
  <sheetFormatPr defaultColWidth="9.140625" defaultRowHeight="12.75"/>
  <cols>
    <col min="1" max="1" width="49.28125" style="5" customWidth="1"/>
    <col min="2" max="2" width="12.28125" style="5" customWidth="1"/>
    <col min="3" max="3" width="7.57421875" style="5" customWidth="1"/>
    <col min="4" max="4" width="9.140625" style="5" customWidth="1"/>
    <col min="5" max="5" width="13.140625" style="5" customWidth="1"/>
    <col min="6" max="6" width="13.140625" style="5" hidden="1" customWidth="1"/>
    <col min="7" max="7" width="13.8515625" style="75" customWidth="1"/>
    <col min="8" max="8" width="10.8515625" style="3" hidden="1" customWidth="1"/>
    <col min="9" max="9" width="13.28125" style="4" hidden="1" customWidth="1"/>
    <col min="10" max="10" width="8.7109375" style="93" hidden="1" customWidth="1"/>
    <col min="11" max="11" width="6.140625" style="93" hidden="1" customWidth="1"/>
    <col min="12" max="12" width="8.00390625" style="93" hidden="1" customWidth="1"/>
    <col min="13" max="13" width="6.57421875" style="93" hidden="1" customWidth="1"/>
    <col min="14" max="14" width="7.28125" style="93" hidden="1" customWidth="1" collapsed="1"/>
    <col min="15" max="15" width="6.28125" style="93" hidden="1" customWidth="1" collapsed="1"/>
    <col min="16" max="16" width="8.28125" style="93" hidden="1" customWidth="1"/>
    <col min="17" max="17" width="7.00390625" style="93" hidden="1" customWidth="1" collapsed="1"/>
    <col min="18" max="18" width="6.57421875" style="93" hidden="1" customWidth="1"/>
    <col min="19" max="16384" width="9.140625" style="5" customWidth="1"/>
  </cols>
  <sheetData>
    <row r="1" spans="1:7" ht="12.75" customHeight="1">
      <c r="A1" s="2"/>
      <c r="B1" s="140" t="s">
        <v>66</v>
      </c>
      <c r="C1" s="140"/>
      <c r="D1" s="140"/>
      <c r="E1" s="140"/>
      <c r="F1" s="140"/>
      <c r="G1" s="140"/>
    </row>
    <row r="2" spans="1:7" ht="12.75" customHeight="1">
      <c r="A2" s="6"/>
      <c r="B2" s="141" t="s">
        <v>67</v>
      </c>
      <c r="C2" s="141"/>
      <c r="D2" s="141"/>
      <c r="E2" s="141"/>
      <c r="F2" s="141"/>
      <c r="G2" s="141"/>
    </row>
    <row r="3" spans="1:7" ht="12.75" customHeight="1">
      <c r="A3" s="6"/>
      <c r="B3" s="141" t="s">
        <v>68</v>
      </c>
      <c r="C3" s="141"/>
      <c r="D3" s="141"/>
      <c r="E3" s="141"/>
      <c r="F3" s="141"/>
      <c r="G3" s="141"/>
    </row>
    <row r="4" spans="1:7" ht="12.75" customHeight="1">
      <c r="A4" s="7"/>
      <c r="B4" s="141" t="s">
        <v>233</v>
      </c>
      <c r="C4" s="141"/>
      <c r="D4" s="141"/>
      <c r="E4" s="141"/>
      <c r="F4" s="141"/>
      <c r="G4" s="141"/>
    </row>
    <row r="5" spans="1:9" ht="12.75" hidden="1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00.5" customHeight="1" thickBot="1">
      <c r="A6" s="143" t="s">
        <v>93</v>
      </c>
      <c r="B6" s="143"/>
      <c r="C6" s="143"/>
      <c r="D6" s="143"/>
      <c r="E6" s="143"/>
      <c r="F6" s="143"/>
      <c r="G6" s="143"/>
      <c r="H6" s="144"/>
      <c r="I6" s="144"/>
    </row>
    <row r="7" spans="1:18" ht="60.75" customHeight="1" thickBot="1">
      <c r="A7" s="34" t="s">
        <v>11</v>
      </c>
      <c r="B7" s="33" t="s">
        <v>13</v>
      </c>
      <c r="C7" s="33" t="s">
        <v>14</v>
      </c>
      <c r="D7" s="33" t="s">
        <v>12</v>
      </c>
      <c r="E7" s="35" t="s">
        <v>185</v>
      </c>
      <c r="F7" s="35" t="s">
        <v>222</v>
      </c>
      <c r="G7" s="92" t="s">
        <v>227</v>
      </c>
      <c r="J7" s="134" t="s">
        <v>199</v>
      </c>
      <c r="K7" s="135"/>
      <c r="L7" s="134" t="s">
        <v>213</v>
      </c>
      <c r="M7" s="135"/>
      <c r="N7" s="94" t="s">
        <v>228</v>
      </c>
      <c r="O7" s="95"/>
      <c r="P7" s="94" t="s">
        <v>231</v>
      </c>
      <c r="Q7" s="96"/>
      <c r="R7" s="95"/>
    </row>
    <row r="8" spans="1:18" ht="12.75" customHeight="1">
      <c r="A8" s="39" t="s">
        <v>94</v>
      </c>
      <c r="B8" s="40"/>
      <c r="C8" s="41"/>
      <c r="D8" s="42"/>
      <c r="E8" s="43">
        <f>E9</f>
        <v>24699.05</v>
      </c>
      <c r="F8" s="43">
        <f>F9</f>
        <v>23963.05</v>
      </c>
      <c r="G8" s="43">
        <f>G9</f>
        <v>33405.49244</v>
      </c>
      <c r="J8" s="97"/>
      <c r="K8" s="98"/>
      <c r="L8" s="97"/>
      <c r="M8" s="98"/>
      <c r="N8" s="97"/>
      <c r="O8" s="98"/>
      <c r="P8" s="97"/>
      <c r="Q8" s="99"/>
      <c r="R8" s="98"/>
    </row>
    <row r="9" spans="1:18" ht="43.5" thickBot="1">
      <c r="A9" s="44" t="s">
        <v>95</v>
      </c>
      <c r="B9" s="45">
        <v>71</v>
      </c>
      <c r="C9" s="46"/>
      <c r="D9" s="47"/>
      <c r="E9" s="48">
        <f>E10+E26+E39+E69+E86</f>
        <v>24699.05</v>
      </c>
      <c r="F9" s="48">
        <f>F10+F26+F39+F69+F86</f>
        <v>23963.05</v>
      </c>
      <c r="G9" s="48">
        <f>G10+G26+G39+G69+G86</f>
        <v>33405.49244</v>
      </c>
      <c r="J9" s="100"/>
      <c r="K9" s="98"/>
      <c r="L9" s="97"/>
      <c r="M9" s="98"/>
      <c r="N9" s="97"/>
      <c r="O9" s="98"/>
      <c r="P9" s="97"/>
      <c r="Q9" s="99"/>
      <c r="R9" s="98"/>
    </row>
    <row r="10" spans="1:18" ht="14.25">
      <c r="A10" s="49" t="s">
        <v>96</v>
      </c>
      <c r="B10" s="130" t="s">
        <v>97</v>
      </c>
      <c r="C10" s="136"/>
      <c r="D10" s="138"/>
      <c r="E10" s="132">
        <f>E12+E15+E20+E23</f>
        <v>450</v>
      </c>
      <c r="F10" s="132">
        <f>F12+F15+F20+F23</f>
        <v>450</v>
      </c>
      <c r="G10" s="132">
        <f>G12+G15+G20+G23</f>
        <v>712</v>
      </c>
      <c r="J10" s="97"/>
      <c r="K10" s="98"/>
      <c r="L10" s="97"/>
      <c r="M10" s="98"/>
      <c r="N10" s="97"/>
      <c r="O10" s="98"/>
      <c r="P10" s="97"/>
      <c r="Q10" s="99"/>
      <c r="R10" s="98"/>
    </row>
    <row r="11" spans="1:18" ht="30.75" customHeight="1" thickBot="1">
      <c r="A11" s="50" t="s">
        <v>98</v>
      </c>
      <c r="B11" s="131"/>
      <c r="C11" s="137"/>
      <c r="D11" s="139"/>
      <c r="E11" s="133"/>
      <c r="F11" s="133"/>
      <c r="G11" s="133"/>
      <c r="J11" s="97"/>
      <c r="K11" s="98"/>
      <c r="L11" s="97"/>
      <c r="M11" s="98"/>
      <c r="N11" s="97"/>
      <c r="O11" s="98"/>
      <c r="P11" s="97"/>
      <c r="Q11" s="99"/>
      <c r="R11" s="98"/>
    </row>
    <row r="12" spans="1:18" ht="12.75">
      <c r="A12" s="55" t="s">
        <v>83</v>
      </c>
      <c r="B12" s="56"/>
      <c r="C12" s="56" t="s">
        <v>0</v>
      </c>
      <c r="D12" s="56" t="s">
        <v>4</v>
      </c>
      <c r="E12" s="57">
        <f aca="true" t="shared" si="0" ref="E12:G13">E13</f>
        <v>300</v>
      </c>
      <c r="F12" s="57">
        <f t="shared" si="0"/>
        <v>300</v>
      </c>
      <c r="G12" s="57">
        <f t="shared" si="0"/>
        <v>336</v>
      </c>
      <c r="J12" s="97"/>
      <c r="K12" s="98"/>
      <c r="L12" s="97"/>
      <c r="M12" s="98"/>
      <c r="N12" s="97"/>
      <c r="O12" s="98"/>
      <c r="P12" s="97"/>
      <c r="Q12" s="99"/>
      <c r="R12" s="98"/>
    </row>
    <row r="13" spans="1:18" ht="25.5">
      <c r="A13" s="52" t="s">
        <v>99</v>
      </c>
      <c r="B13" s="53" t="s">
        <v>100</v>
      </c>
      <c r="C13" s="53"/>
      <c r="D13" s="53"/>
      <c r="E13" s="54">
        <f t="shared" si="0"/>
        <v>300</v>
      </c>
      <c r="F13" s="54">
        <f t="shared" si="0"/>
        <v>300</v>
      </c>
      <c r="G13" s="54">
        <f t="shared" si="0"/>
        <v>336</v>
      </c>
      <c r="J13" s="97"/>
      <c r="K13" s="98"/>
      <c r="L13" s="97"/>
      <c r="M13" s="98"/>
      <c r="N13" s="97"/>
      <c r="O13" s="98"/>
      <c r="P13" s="97"/>
      <c r="Q13" s="99"/>
      <c r="R13" s="98"/>
    </row>
    <row r="14" spans="1:18" ht="25.5">
      <c r="A14" s="14" t="s">
        <v>198</v>
      </c>
      <c r="B14" s="15" t="s">
        <v>100</v>
      </c>
      <c r="C14" s="15" t="s">
        <v>62</v>
      </c>
      <c r="D14" s="15" t="s">
        <v>4</v>
      </c>
      <c r="E14" s="16">
        <v>300</v>
      </c>
      <c r="F14" s="16">
        <f>E14+J14+K14</f>
        <v>300</v>
      </c>
      <c r="G14" s="16">
        <f>300+N14</f>
        <v>336</v>
      </c>
      <c r="J14" s="97"/>
      <c r="K14" s="98"/>
      <c r="L14" s="97"/>
      <c r="M14" s="98"/>
      <c r="N14" s="97">
        <v>36</v>
      </c>
      <c r="O14" s="98" t="s">
        <v>229</v>
      </c>
      <c r="P14" s="97"/>
      <c r="Q14" s="99"/>
      <c r="R14" s="98"/>
    </row>
    <row r="15" spans="1:18" ht="12.75">
      <c r="A15" s="52" t="s">
        <v>87</v>
      </c>
      <c r="B15" s="53"/>
      <c r="C15" s="53"/>
      <c r="D15" s="53" t="s">
        <v>53</v>
      </c>
      <c r="E15" s="54">
        <f>E16+E18</f>
        <v>150</v>
      </c>
      <c r="F15" s="54">
        <f>F16+F18</f>
        <v>150</v>
      </c>
      <c r="G15" s="54">
        <f>G16+G18</f>
        <v>376</v>
      </c>
      <c r="J15" s="97"/>
      <c r="K15" s="98"/>
      <c r="L15" s="97"/>
      <c r="M15" s="98"/>
      <c r="N15" s="97"/>
      <c r="O15" s="98"/>
      <c r="P15" s="97"/>
      <c r="Q15" s="99"/>
      <c r="R15" s="98"/>
    </row>
    <row r="16" spans="1:18" ht="25.5">
      <c r="A16" s="11" t="s">
        <v>211</v>
      </c>
      <c r="B16" s="12" t="s">
        <v>212</v>
      </c>
      <c r="C16" s="12"/>
      <c r="D16" s="12"/>
      <c r="E16" s="13">
        <f>E17</f>
        <v>0</v>
      </c>
      <c r="F16" s="16">
        <f>E16+J16+K16</f>
        <v>0</v>
      </c>
      <c r="G16" s="13">
        <f>G17</f>
        <v>30</v>
      </c>
      <c r="J16" s="97"/>
      <c r="K16" s="98"/>
      <c r="L16" s="97"/>
      <c r="M16" s="98"/>
      <c r="N16" s="97"/>
      <c r="O16" s="98"/>
      <c r="P16" s="97"/>
      <c r="Q16" s="99"/>
      <c r="R16" s="98"/>
    </row>
    <row r="17" spans="1:18" ht="25.5">
      <c r="A17" s="17" t="s">
        <v>103</v>
      </c>
      <c r="B17" s="18" t="s">
        <v>212</v>
      </c>
      <c r="C17" s="18" t="s">
        <v>62</v>
      </c>
      <c r="D17" s="18" t="s">
        <v>53</v>
      </c>
      <c r="E17" s="19"/>
      <c r="F17" s="16">
        <f>E17+J17+K17</f>
        <v>0</v>
      </c>
      <c r="G17" s="76">
        <v>30</v>
      </c>
      <c r="J17" s="97"/>
      <c r="K17" s="98"/>
      <c r="L17" s="97"/>
      <c r="M17" s="98">
        <v>30</v>
      </c>
      <c r="N17" s="97"/>
      <c r="O17" s="98"/>
      <c r="P17" s="101"/>
      <c r="Q17" s="99"/>
      <c r="R17" s="98"/>
    </row>
    <row r="18" spans="1:18" ht="12.75">
      <c r="A18" s="11" t="s">
        <v>101</v>
      </c>
      <c r="B18" s="12" t="s">
        <v>102</v>
      </c>
      <c r="C18" s="12"/>
      <c r="D18" s="12"/>
      <c r="E18" s="13">
        <f>E19</f>
        <v>150</v>
      </c>
      <c r="F18" s="13">
        <f>F19</f>
        <v>150</v>
      </c>
      <c r="G18" s="54">
        <f>G19</f>
        <v>346</v>
      </c>
      <c r="J18" s="97"/>
      <c r="K18" s="98"/>
      <c r="L18" s="97"/>
      <c r="M18" s="98"/>
      <c r="N18" s="97"/>
      <c r="O18" s="98"/>
      <c r="P18" s="97"/>
      <c r="Q18" s="99"/>
      <c r="R18" s="98"/>
    </row>
    <row r="19" spans="1:18" ht="27" customHeight="1">
      <c r="A19" s="17" t="s">
        <v>103</v>
      </c>
      <c r="B19" s="18" t="s">
        <v>102</v>
      </c>
      <c r="C19" s="18" t="s">
        <v>62</v>
      </c>
      <c r="D19" s="18" t="s">
        <v>53</v>
      </c>
      <c r="E19" s="19">
        <v>150</v>
      </c>
      <c r="F19" s="16">
        <f>E19+J19+K19</f>
        <v>150</v>
      </c>
      <c r="G19" s="76">
        <f>200+P19+Q19</f>
        <v>346</v>
      </c>
      <c r="J19" s="97"/>
      <c r="K19" s="98"/>
      <c r="L19" s="97"/>
      <c r="M19" s="98">
        <v>50</v>
      </c>
      <c r="N19" s="97"/>
      <c r="O19" s="98"/>
      <c r="P19" s="101">
        <v>96</v>
      </c>
      <c r="Q19" s="99">
        <v>50</v>
      </c>
      <c r="R19" s="98"/>
    </row>
    <row r="20" spans="1:18" ht="12.75">
      <c r="A20" s="11" t="s">
        <v>186</v>
      </c>
      <c r="B20" s="12"/>
      <c r="C20" s="12"/>
      <c r="D20" s="12" t="s">
        <v>187</v>
      </c>
      <c r="E20" s="13">
        <f aca="true" t="shared" si="1" ref="E20:G21">E21</f>
        <v>0</v>
      </c>
      <c r="F20" s="13">
        <f t="shared" si="1"/>
        <v>0</v>
      </c>
      <c r="G20" s="13">
        <f t="shared" si="1"/>
        <v>0</v>
      </c>
      <c r="J20" s="97"/>
      <c r="K20" s="98"/>
      <c r="L20" s="97"/>
      <c r="M20" s="98"/>
      <c r="N20" s="97"/>
      <c r="O20" s="98"/>
      <c r="P20" s="97"/>
      <c r="Q20" s="99"/>
      <c r="R20" s="98"/>
    </row>
    <row r="21" spans="1:18" ht="27" customHeight="1">
      <c r="A21" s="11" t="s">
        <v>189</v>
      </c>
      <c r="B21" s="12" t="s">
        <v>188</v>
      </c>
      <c r="C21" s="12"/>
      <c r="D21" s="12"/>
      <c r="E21" s="13">
        <f t="shared" si="1"/>
        <v>0</v>
      </c>
      <c r="F21" s="13">
        <f t="shared" si="1"/>
        <v>0</v>
      </c>
      <c r="G21" s="13">
        <f t="shared" si="1"/>
        <v>0</v>
      </c>
      <c r="J21" s="97"/>
      <c r="K21" s="98"/>
      <c r="L21" s="97"/>
      <c r="M21" s="98"/>
      <c r="N21" s="97"/>
      <c r="O21" s="98"/>
      <c r="P21" s="97"/>
      <c r="Q21" s="99"/>
      <c r="R21" s="98"/>
    </row>
    <row r="22" spans="1:18" ht="27" customHeight="1">
      <c r="A22" s="17" t="s">
        <v>103</v>
      </c>
      <c r="B22" s="18" t="s">
        <v>188</v>
      </c>
      <c r="C22" s="18" t="s">
        <v>62</v>
      </c>
      <c r="D22" s="18" t="s">
        <v>187</v>
      </c>
      <c r="E22" s="19">
        <v>0</v>
      </c>
      <c r="F22" s="16">
        <f>E22+J22+K22</f>
        <v>0</v>
      </c>
      <c r="G22" s="19">
        <v>0</v>
      </c>
      <c r="J22" s="102"/>
      <c r="K22" s="98"/>
      <c r="L22" s="97"/>
      <c r="M22" s="98"/>
      <c r="N22" s="97"/>
      <c r="O22" s="98"/>
      <c r="P22" s="97"/>
      <c r="Q22" s="99"/>
      <c r="R22" s="98"/>
    </row>
    <row r="23" spans="1:18" ht="12.75">
      <c r="A23" s="11" t="s">
        <v>190</v>
      </c>
      <c r="B23" s="12"/>
      <c r="C23" s="12"/>
      <c r="D23" s="12" t="s">
        <v>191</v>
      </c>
      <c r="E23" s="13">
        <f aca="true" t="shared" si="2" ref="E23:G24">E24</f>
        <v>0</v>
      </c>
      <c r="F23" s="13">
        <f t="shared" si="2"/>
        <v>0</v>
      </c>
      <c r="G23" s="13">
        <f t="shared" si="2"/>
        <v>0</v>
      </c>
      <c r="J23" s="97"/>
      <c r="K23" s="98"/>
      <c r="L23" s="97"/>
      <c r="M23" s="98"/>
      <c r="N23" s="97"/>
      <c r="O23" s="98"/>
      <c r="P23" s="97"/>
      <c r="Q23" s="99"/>
      <c r="R23" s="98"/>
    </row>
    <row r="24" spans="1:18" ht="27" customHeight="1">
      <c r="A24" s="11" t="s">
        <v>193</v>
      </c>
      <c r="B24" s="12" t="s">
        <v>192</v>
      </c>
      <c r="C24" s="12"/>
      <c r="D24" s="12"/>
      <c r="E24" s="13">
        <f t="shared" si="2"/>
        <v>0</v>
      </c>
      <c r="F24" s="13">
        <f t="shared" si="2"/>
        <v>0</v>
      </c>
      <c r="G24" s="13">
        <f t="shared" si="2"/>
        <v>0</v>
      </c>
      <c r="J24" s="97"/>
      <c r="K24" s="98"/>
      <c r="L24" s="97"/>
      <c r="M24" s="98"/>
      <c r="N24" s="97"/>
      <c r="O24" s="98"/>
      <c r="P24" s="97"/>
      <c r="Q24" s="99"/>
      <c r="R24" s="98"/>
    </row>
    <row r="25" spans="1:18" ht="27" customHeight="1" thickBot="1">
      <c r="A25" s="17" t="s">
        <v>103</v>
      </c>
      <c r="B25" s="18" t="s">
        <v>192</v>
      </c>
      <c r="C25" s="18" t="s">
        <v>62</v>
      </c>
      <c r="D25" s="18" t="s">
        <v>191</v>
      </c>
      <c r="E25" s="19">
        <v>0</v>
      </c>
      <c r="F25" s="16">
        <f>E25+J25+K25</f>
        <v>0</v>
      </c>
      <c r="G25" s="19">
        <v>0</v>
      </c>
      <c r="J25" s="102"/>
      <c r="K25" s="98"/>
      <c r="L25" s="97"/>
      <c r="M25" s="98"/>
      <c r="N25" s="97"/>
      <c r="O25" s="98"/>
      <c r="P25" s="97"/>
      <c r="Q25" s="99"/>
      <c r="R25" s="98"/>
    </row>
    <row r="26" spans="1:18" ht="14.25">
      <c r="A26" s="49" t="s">
        <v>104</v>
      </c>
      <c r="B26" s="130" t="s">
        <v>105</v>
      </c>
      <c r="C26" s="130" t="s">
        <v>0</v>
      </c>
      <c r="D26" s="126"/>
      <c r="E26" s="132">
        <f>E28+E33+E36</f>
        <v>160</v>
      </c>
      <c r="F26" s="132">
        <f>F28+F33+F36</f>
        <v>160</v>
      </c>
      <c r="G26" s="132">
        <f>G28+G33+G36</f>
        <v>160</v>
      </c>
      <c r="J26" s="97"/>
      <c r="K26" s="98"/>
      <c r="L26" s="97"/>
      <c r="M26" s="98"/>
      <c r="N26" s="97"/>
      <c r="O26" s="98"/>
      <c r="P26" s="97"/>
      <c r="Q26" s="99"/>
      <c r="R26" s="98"/>
    </row>
    <row r="27" spans="1:18" ht="26.25" thickBot="1">
      <c r="A27" s="50" t="s">
        <v>106</v>
      </c>
      <c r="B27" s="131"/>
      <c r="C27" s="131"/>
      <c r="D27" s="127"/>
      <c r="E27" s="133"/>
      <c r="F27" s="133"/>
      <c r="G27" s="133"/>
      <c r="J27" s="97"/>
      <c r="K27" s="98"/>
      <c r="L27" s="97"/>
      <c r="M27" s="98"/>
      <c r="N27" s="97"/>
      <c r="O27" s="98"/>
      <c r="P27" s="97"/>
      <c r="Q27" s="99"/>
      <c r="R27" s="98"/>
    </row>
    <row r="28" spans="1:18" ht="38.25">
      <c r="A28" s="8" t="s">
        <v>107</v>
      </c>
      <c r="B28" s="9"/>
      <c r="C28" s="9" t="s">
        <v>0</v>
      </c>
      <c r="D28" s="9" t="s">
        <v>1</v>
      </c>
      <c r="E28" s="10">
        <f>E29+E31</f>
        <v>100</v>
      </c>
      <c r="F28" s="10">
        <f>F29+F31</f>
        <v>100</v>
      </c>
      <c r="G28" s="10">
        <f>G29+G31</f>
        <v>100</v>
      </c>
      <c r="J28" s="97"/>
      <c r="K28" s="98"/>
      <c r="L28" s="97"/>
      <c r="M28" s="98"/>
      <c r="N28" s="97"/>
      <c r="O28" s="98"/>
      <c r="P28" s="97"/>
      <c r="Q28" s="99"/>
      <c r="R28" s="98"/>
    </row>
    <row r="29" spans="1:18" ht="12.75">
      <c r="A29" s="11" t="s">
        <v>108</v>
      </c>
      <c r="B29" s="12" t="s">
        <v>109</v>
      </c>
      <c r="C29" s="12" t="s">
        <v>0</v>
      </c>
      <c r="D29" s="12"/>
      <c r="E29" s="13">
        <f>E30</f>
        <v>50</v>
      </c>
      <c r="F29" s="13">
        <f>F30</f>
        <v>50</v>
      </c>
      <c r="G29" s="13">
        <f>G30</f>
        <v>50</v>
      </c>
      <c r="J29" s="97"/>
      <c r="K29" s="98"/>
      <c r="L29" s="97"/>
      <c r="M29" s="98"/>
      <c r="N29" s="97"/>
      <c r="O29" s="98"/>
      <c r="P29" s="97"/>
      <c r="Q29" s="99"/>
      <c r="R29" s="98"/>
    </row>
    <row r="30" spans="1:18" ht="25.5">
      <c r="A30" s="14" t="s">
        <v>198</v>
      </c>
      <c r="B30" s="15" t="s">
        <v>109</v>
      </c>
      <c r="C30" s="15" t="s">
        <v>62</v>
      </c>
      <c r="D30" s="15" t="s">
        <v>1</v>
      </c>
      <c r="E30" s="16">
        <v>50</v>
      </c>
      <c r="F30" s="16">
        <f>E30+J30+K30</f>
        <v>50</v>
      </c>
      <c r="G30" s="16">
        <v>50</v>
      </c>
      <c r="J30" s="97"/>
      <c r="K30" s="98"/>
      <c r="L30" s="97"/>
      <c r="M30" s="98"/>
      <c r="N30" s="97"/>
      <c r="O30" s="98"/>
      <c r="P30" s="97"/>
      <c r="Q30" s="99"/>
      <c r="R30" s="98"/>
    </row>
    <row r="31" spans="1:18" ht="38.25">
      <c r="A31" s="11" t="s">
        <v>110</v>
      </c>
      <c r="B31" s="12" t="s">
        <v>111</v>
      </c>
      <c r="C31" s="12" t="s">
        <v>0</v>
      </c>
      <c r="D31" s="12"/>
      <c r="E31" s="13">
        <f>E32</f>
        <v>50</v>
      </c>
      <c r="F31" s="13">
        <f>F32</f>
        <v>50</v>
      </c>
      <c r="G31" s="13">
        <f>G32</f>
        <v>50</v>
      </c>
      <c r="J31" s="97"/>
      <c r="K31" s="98"/>
      <c r="L31" s="97"/>
      <c r="M31" s="98"/>
      <c r="N31" s="97"/>
      <c r="O31" s="98"/>
      <c r="P31" s="97"/>
      <c r="Q31" s="99"/>
      <c r="R31" s="98"/>
    </row>
    <row r="32" spans="1:18" ht="25.5">
      <c r="A32" s="14" t="s">
        <v>198</v>
      </c>
      <c r="B32" s="15" t="s">
        <v>111</v>
      </c>
      <c r="C32" s="15" t="s">
        <v>62</v>
      </c>
      <c r="D32" s="15" t="s">
        <v>1</v>
      </c>
      <c r="E32" s="16">
        <v>50</v>
      </c>
      <c r="F32" s="16">
        <f>E32+J32+K32</f>
        <v>50</v>
      </c>
      <c r="G32" s="16">
        <v>50</v>
      </c>
      <c r="J32" s="97"/>
      <c r="K32" s="98"/>
      <c r="L32" s="97"/>
      <c r="M32" s="98"/>
      <c r="N32" s="97"/>
      <c r="O32" s="98"/>
      <c r="P32" s="97"/>
      <c r="Q32" s="99"/>
      <c r="R32" s="98"/>
    </row>
    <row r="33" spans="1:18" ht="12.75">
      <c r="A33" s="8" t="s">
        <v>82</v>
      </c>
      <c r="B33" s="9"/>
      <c r="C33" s="9" t="s">
        <v>0</v>
      </c>
      <c r="D33" s="9" t="s">
        <v>16</v>
      </c>
      <c r="E33" s="10">
        <f aca="true" t="shared" si="3" ref="E33:G34">E34</f>
        <v>50</v>
      </c>
      <c r="F33" s="10">
        <f t="shared" si="3"/>
        <v>50</v>
      </c>
      <c r="G33" s="10">
        <f t="shared" si="3"/>
        <v>50</v>
      </c>
      <c r="J33" s="97"/>
      <c r="K33" s="98"/>
      <c r="L33" s="97"/>
      <c r="M33" s="98"/>
      <c r="N33" s="97"/>
      <c r="O33" s="98"/>
      <c r="P33" s="97"/>
      <c r="Q33" s="99"/>
      <c r="R33" s="98"/>
    </row>
    <row r="34" spans="1:18" ht="24" customHeight="1">
      <c r="A34" s="11" t="s">
        <v>112</v>
      </c>
      <c r="B34" s="12" t="s">
        <v>113</v>
      </c>
      <c r="C34" s="12" t="s">
        <v>0</v>
      </c>
      <c r="D34" s="12"/>
      <c r="E34" s="13">
        <f t="shared" si="3"/>
        <v>50</v>
      </c>
      <c r="F34" s="13">
        <f t="shared" si="3"/>
        <v>50</v>
      </c>
      <c r="G34" s="13">
        <f t="shared" si="3"/>
        <v>50</v>
      </c>
      <c r="J34" s="97"/>
      <c r="K34" s="98"/>
      <c r="L34" s="97"/>
      <c r="M34" s="98"/>
      <c r="N34" s="97"/>
      <c r="O34" s="98"/>
      <c r="P34" s="97"/>
      <c r="Q34" s="99"/>
      <c r="R34" s="98"/>
    </row>
    <row r="35" spans="1:18" ht="25.5">
      <c r="A35" s="14" t="s">
        <v>198</v>
      </c>
      <c r="B35" s="15" t="s">
        <v>113</v>
      </c>
      <c r="C35" s="15" t="s">
        <v>62</v>
      </c>
      <c r="D35" s="15" t="s">
        <v>16</v>
      </c>
      <c r="E35" s="16">
        <v>50</v>
      </c>
      <c r="F35" s="16">
        <f>E35+J35+K35</f>
        <v>50</v>
      </c>
      <c r="G35" s="16">
        <v>50</v>
      </c>
      <c r="J35" s="97"/>
      <c r="K35" s="98"/>
      <c r="L35" s="97"/>
      <c r="M35" s="98"/>
      <c r="N35" s="97"/>
      <c r="O35" s="98"/>
      <c r="P35" s="97"/>
      <c r="Q35" s="99"/>
      <c r="R35" s="98"/>
    </row>
    <row r="36" spans="1:18" ht="25.5">
      <c r="A36" s="11" t="s">
        <v>81</v>
      </c>
      <c r="B36" s="12"/>
      <c r="C36" s="12"/>
      <c r="D36" s="12" t="s">
        <v>2</v>
      </c>
      <c r="E36" s="13">
        <f aca="true" t="shared" si="4" ref="E36:G37">E37</f>
        <v>10</v>
      </c>
      <c r="F36" s="13">
        <f t="shared" si="4"/>
        <v>10</v>
      </c>
      <c r="G36" s="13">
        <f t="shared" si="4"/>
        <v>10</v>
      </c>
      <c r="J36" s="97"/>
      <c r="K36" s="98"/>
      <c r="L36" s="97"/>
      <c r="M36" s="98"/>
      <c r="N36" s="97"/>
      <c r="O36" s="98"/>
      <c r="P36" s="97"/>
      <c r="Q36" s="99"/>
      <c r="R36" s="98"/>
    </row>
    <row r="37" spans="1:18" ht="12.75">
      <c r="A37" s="11" t="s">
        <v>114</v>
      </c>
      <c r="B37" s="12" t="s">
        <v>115</v>
      </c>
      <c r="C37" s="12" t="s">
        <v>0</v>
      </c>
      <c r="D37" s="12"/>
      <c r="E37" s="13">
        <f t="shared" si="4"/>
        <v>10</v>
      </c>
      <c r="F37" s="13">
        <f t="shared" si="4"/>
        <v>10</v>
      </c>
      <c r="G37" s="13">
        <f t="shared" si="4"/>
        <v>10</v>
      </c>
      <c r="J37" s="97"/>
      <c r="K37" s="98"/>
      <c r="L37" s="97"/>
      <c r="M37" s="98"/>
      <c r="N37" s="97"/>
      <c r="O37" s="98"/>
      <c r="P37" s="97"/>
      <c r="Q37" s="99"/>
      <c r="R37" s="98"/>
    </row>
    <row r="38" spans="1:18" ht="26.25" thickBot="1">
      <c r="A38" s="17" t="s">
        <v>198</v>
      </c>
      <c r="B38" s="18" t="s">
        <v>115</v>
      </c>
      <c r="C38" s="18" t="s">
        <v>62</v>
      </c>
      <c r="D38" s="18" t="s">
        <v>2</v>
      </c>
      <c r="E38" s="19">
        <v>10</v>
      </c>
      <c r="F38" s="16">
        <f>E38+J38+K38</f>
        <v>10</v>
      </c>
      <c r="G38" s="19">
        <v>10</v>
      </c>
      <c r="J38" s="97"/>
      <c r="K38" s="98"/>
      <c r="L38" s="97"/>
      <c r="M38" s="98"/>
      <c r="N38" s="97"/>
      <c r="O38" s="98"/>
      <c r="P38" s="97"/>
      <c r="Q38" s="99"/>
      <c r="R38" s="98"/>
    </row>
    <row r="39" spans="1:18" ht="14.25">
      <c r="A39" s="49" t="s">
        <v>116</v>
      </c>
      <c r="B39" s="130" t="s">
        <v>117</v>
      </c>
      <c r="C39" s="126"/>
      <c r="D39" s="126"/>
      <c r="E39" s="132">
        <f>E41+E46+E49+E60</f>
        <v>10992</v>
      </c>
      <c r="F39" s="132">
        <f>F41+F46+F49+F60</f>
        <v>10862</v>
      </c>
      <c r="G39" s="132">
        <f>G41+G46+G49+G60</f>
        <v>15017.78947</v>
      </c>
      <c r="J39" s="97"/>
      <c r="K39" s="98"/>
      <c r="L39" s="97"/>
      <c r="M39" s="98"/>
      <c r="N39" s="97"/>
      <c r="O39" s="98"/>
      <c r="P39" s="97"/>
      <c r="Q39" s="99"/>
      <c r="R39" s="98"/>
    </row>
    <row r="40" spans="1:18" ht="51.75" thickBot="1">
      <c r="A40" s="50" t="s">
        <v>118</v>
      </c>
      <c r="B40" s="131"/>
      <c r="C40" s="127"/>
      <c r="D40" s="127"/>
      <c r="E40" s="133"/>
      <c r="F40" s="133"/>
      <c r="G40" s="133"/>
      <c r="J40" s="97"/>
      <c r="K40" s="98"/>
      <c r="L40" s="97"/>
      <c r="M40" s="98"/>
      <c r="N40" s="97"/>
      <c r="O40" s="98"/>
      <c r="P40" s="97"/>
      <c r="Q40" s="99"/>
      <c r="R40" s="98"/>
    </row>
    <row r="41" spans="1:18" ht="12.75">
      <c r="A41" s="8" t="s">
        <v>78</v>
      </c>
      <c r="B41" s="9"/>
      <c r="C41" s="9"/>
      <c r="D41" s="9" t="s">
        <v>5</v>
      </c>
      <c r="E41" s="10">
        <f>E42+E44</f>
        <v>885</v>
      </c>
      <c r="F41" s="10">
        <f>F42+F44</f>
        <v>885</v>
      </c>
      <c r="G41" s="10">
        <f>G42+G44</f>
        <v>1205</v>
      </c>
      <c r="J41" s="97"/>
      <c r="K41" s="98"/>
      <c r="L41" s="97"/>
      <c r="M41" s="98"/>
      <c r="N41" s="97"/>
      <c r="O41" s="98"/>
      <c r="P41" s="97"/>
      <c r="Q41" s="99"/>
      <c r="R41" s="98"/>
    </row>
    <row r="42" spans="1:18" ht="38.25">
      <c r="A42" s="11" t="s">
        <v>119</v>
      </c>
      <c r="B42" s="12" t="s">
        <v>120</v>
      </c>
      <c r="C42" s="12"/>
      <c r="D42" s="12"/>
      <c r="E42" s="13">
        <f>E43</f>
        <v>700</v>
      </c>
      <c r="F42" s="13">
        <f>F43</f>
        <v>700</v>
      </c>
      <c r="G42" s="13">
        <f>G43</f>
        <v>970</v>
      </c>
      <c r="J42" s="97"/>
      <c r="K42" s="98"/>
      <c r="L42" s="97"/>
      <c r="M42" s="98"/>
      <c r="N42" s="97"/>
      <c r="O42" s="98"/>
      <c r="P42" s="97"/>
      <c r="Q42" s="99"/>
      <c r="R42" s="98"/>
    </row>
    <row r="43" spans="1:18" ht="25.5">
      <c r="A43" s="14" t="s">
        <v>198</v>
      </c>
      <c r="B43" s="15" t="s">
        <v>120</v>
      </c>
      <c r="C43" s="15" t="s">
        <v>62</v>
      </c>
      <c r="D43" s="15" t="s">
        <v>5</v>
      </c>
      <c r="E43" s="16">
        <v>700</v>
      </c>
      <c r="F43" s="16">
        <f>E43+J43+K43</f>
        <v>700</v>
      </c>
      <c r="G43" s="16">
        <f>700+N43</f>
        <v>970</v>
      </c>
      <c r="J43" s="97"/>
      <c r="K43" s="98"/>
      <c r="L43" s="97"/>
      <c r="M43" s="98"/>
      <c r="N43" s="97">
        <v>270</v>
      </c>
      <c r="O43" s="98"/>
      <c r="P43" s="97"/>
      <c r="Q43" s="99"/>
      <c r="R43" s="98"/>
    </row>
    <row r="44" spans="1:18" ht="12.75">
      <c r="A44" s="11" t="s">
        <v>121</v>
      </c>
      <c r="B44" s="12" t="s">
        <v>122</v>
      </c>
      <c r="C44" s="12"/>
      <c r="D44" s="12"/>
      <c r="E44" s="13">
        <f>E45</f>
        <v>185</v>
      </c>
      <c r="F44" s="13">
        <f>F45</f>
        <v>185</v>
      </c>
      <c r="G44" s="13">
        <f>G45</f>
        <v>235</v>
      </c>
      <c r="J44" s="97"/>
      <c r="K44" s="98"/>
      <c r="L44" s="97"/>
      <c r="M44" s="98"/>
      <c r="N44" s="97"/>
      <c r="O44" s="98"/>
      <c r="P44" s="97"/>
      <c r="Q44" s="99"/>
      <c r="R44" s="98"/>
    </row>
    <row r="45" spans="1:18" ht="25.5">
      <c r="A45" s="14" t="s">
        <v>198</v>
      </c>
      <c r="B45" s="15" t="s">
        <v>122</v>
      </c>
      <c r="C45" s="15" t="s">
        <v>62</v>
      </c>
      <c r="D45" s="15" t="s">
        <v>5</v>
      </c>
      <c r="E45" s="16">
        <v>185</v>
      </c>
      <c r="F45" s="16">
        <f>E45+J45+K45</f>
        <v>185</v>
      </c>
      <c r="G45" s="16">
        <f>185+N45</f>
        <v>235</v>
      </c>
      <c r="J45" s="97"/>
      <c r="K45" s="98"/>
      <c r="L45" s="97"/>
      <c r="M45" s="98"/>
      <c r="N45" s="97">
        <v>50</v>
      </c>
      <c r="O45" s="98"/>
      <c r="P45" s="97"/>
      <c r="Q45" s="99"/>
      <c r="R45" s="98"/>
    </row>
    <row r="46" spans="1:18" ht="12.75">
      <c r="A46" s="8" t="s">
        <v>79</v>
      </c>
      <c r="B46" s="9"/>
      <c r="C46" s="9"/>
      <c r="D46" s="9" t="s">
        <v>6</v>
      </c>
      <c r="E46" s="10">
        <f aca="true" t="shared" si="5" ref="E46:G47">E47</f>
        <v>185</v>
      </c>
      <c r="F46" s="10">
        <f t="shared" si="5"/>
        <v>185</v>
      </c>
      <c r="G46" s="10">
        <f t="shared" si="5"/>
        <v>385</v>
      </c>
      <c r="J46" s="97"/>
      <c r="K46" s="98"/>
      <c r="L46" s="97"/>
      <c r="M46" s="98"/>
      <c r="N46" s="97"/>
      <c r="O46" s="98"/>
      <c r="P46" s="97"/>
      <c r="Q46" s="99"/>
      <c r="R46" s="98"/>
    </row>
    <row r="47" spans="1:18" ht="12.75">
      <c r="A47" s="11" t="s">
        <v>7</v>
      </c>
      <c r="B47" s="12" t="s">
        <v>123</v>
      </c>
      <c r="C47" s="12"/>
      <c r="D47" s="12"/>
      <c r="E47" s="13">
        <f t="shared" si="5"/>
        <v>185</v>
      </c>
      <c r="F47" s="13">
        <f t="shared" si="5"/>
        <v>185</v>
      </c>
      <c r="G47" s="13">
        <f t="shared" si="5"/>
        <v>385</v>
      </c>
      <c r="J47" s="97"/>
      <c r="K47" s="98"/>
      <c r="L47" s="97"/>
      <c r="M47" s="98"/>
      <c r="N47" s="97"/>
      <c r="O47" s="98"/>
      <c r="P47" s="97"/>
      <c r="Q47" s="99"/>
      <c r="R47" s="98"/>
    </row>
    <row r="48" spans="1:18" ht="25.5">
      <c r="A48" s="14" t="s">
        <v>198</v>
      </c>
      <c r="B48" s="15" t="s">
        <v>123</v>
      </c>
      <c r="C48" s="15" t="s">
        <v>62</v>
      </c>
      <c r="D48" s="15" t="s">
        <v>6</v>
      </c>
      <c r="E48" s="16">
        <v>185</v>
      </c>
      <c r="F48" s="16">
        <f>E48+J48+K48</f>
        <v>185</v>
      </c>
      <c r="G48" s="16">
        <f>185+P48+Q48</f>
        <v>385</v>
      </c>
      <c r="J48" s="97"/>
      <c r="K48" s="98"/>
      <c r="L48" s="97"/>
      <c r="M48" s="98"/>
      <c r="N48" s="97"/>
      <c r="O48" s="98"/>
      <c r="P48" s="97">
        <v>85</v>
      </c>
      <c r="Q48" s="99">
        <v>115</v>
      </c>
      <c r="R48" s="98"/>
    </row>
    <row r="49" spans="1:18" ht="12.75" customHeight="1">
      <c r="A49" s="11" t="s">
        <v>80</v>
      </c>
      <c r="B49" s="12"/>
      <c r="C49" s="12"/>
      <c r="D49" s="12" t="s">
        <v>17</v>
      </c>
      <c r="E49" s="13">
        <f>E50+E52+E54+E56</f>
        <v>4322</v>
      </c>
      <c r="F49" s="13">
        <f>F50+F52+F54+F56+F58</f>
        <v>4192</v>
      </c>
      <c r="G49" s="13">
        <f>G50+G52+G54+G56+G58</f>
        <v>6217</v>
      </c>
      <c r="J49" s="97"/>
      <c r="K49" s="98"/>
      <c r="L49" s="97"/>
      <c r="M49" s="98"/>
      <c r="N49" s="97"/>
      <c r="O49" s="98"/>
      <c r="P49" s="97"/>
      <c r="Q49" s="99"/>
      <c r="R49" s="98"/>
    </row>
    <row r="50" spans="1:18" ht="25.5">
      <c r="A50" s="11" t="s">
        <v>124</v>
      </c>
      <c r="B50" s="12" t="s">
        <v>125</v>
      </c>
      <c r="C50" s="15"/>
      <c r="D50" s="12"/>
      <c r="E50" s="13">
        <f>E51</f>
        <v>1105</v>
      </c>
      <c r="F50" s="13">
        <f>F51</f>
        <v>1105</v>
      </c>
      <c r="G50" s="13">
        <f>G51</f>
        <v>1055</v>
      </c>
      <c r="J50" s="97"/>
      <c r="K50" s="98"/>
      <c r="L50" s="97"/>
      <c r="M50" s="98"/>
      <c r="N50" s="97"/>
      <c r="O50" s="98"/>
      <c r="P50" s="97"/>
      <c r="Q50" s="99"/>
      <c r="R50" s="98"/>
    </row>
    <row r="51" spans="1:18" ht="25.5">
      <c r="A51" s="14" t="s">
        <v>198</v>
      </c>
      <c r="B51" s="15" t="s">
        <v>125</v>
      </c>
      <c r="C51" s="15" t="s">
        <v>62</v>
      </c>
      <c r="D51" s="15" t="s">
        <v>17</v>
      </c>
      <c r="E51" s="16">
        <v>1105</v>
      </c>
      <c r="F51" s="16">
        <f>E51+J51+K51</f>
        <v>1105</v>
      </c>
      <c r="G51" s="16">
        <f>805+N51+P51</f>
        <v>1055</v>
      </c>
      <c r="J51" s="97"/>
      <c r="K51" s="98"/>
      <c r="L51" s="97">
        <v>-300</v>
      </c>
      <c r="M51" s="98"/>
      <c r="N51" s="97">
        <v>130</v>
      </c>
      <c r="O51" s="98"/>
      <c r="P51" s="97">
        <v>120</v>
      </c>
      <c r="Q51" s="99"/>
      <c r="R51" s="98"/>
    </row>
    <row r="52" spans="1:18" ht="19.5" customHeight="1">
      <c r="A52" s="11" t="s">
        <v>126</v>
      </c>
      <c r="B52" s="12" t="s">
        <v>127</v>
      </c>
      <c r="C52" s="15"/>
      <c r="D52" s="12"/>
      <c r="E52" s="13">
        <f>E53</f>
        <v>100</v>
      </c>
      <c r="F52" s="13">
        <f>F53</f>
        <v>100</v>
      </c>
      <c r="G52" s="13">
        <f>G53</f>
        <v>100</v>
      </c>
      <c r="J52" s="97"/>
      <c r="K52" s="98"/>
      <c r="L52" s="97"/>
      <c r="M52" s="98"/>
      <c r="N52" s="97"/>
      <c r="O52" s="98"/>
      <c r="P52" s="97"/>
      <c r="Q52" s="99"/>
      <c r="R52" s="98"/>
    </row>
    <row r="53" spans="1:18" ht="25.5">
      <c r="A53" s="14" t="s">
        <v>198</v>
      </c>
      <c r="B53" s="15" t="s">
        <v>127</v>
      </c>
      <c r="C53" s="15" t="s">
        <v>62</v>
      </c>
      <c r="D53" s="15" t="s">
        <v>17</v>
      </c>
      <c r="E53" s="16">
        <v>100</v>
      </c>
      <c r="F53" s="16">
        <f>E53+J53+K53</f>
        <v>100</v>
      </c>
      <c r="G53" s="16">
        <v>100</v>
      </c>
      <c r="J53" s="97"/>
      <c r="K53" s="98"/>
      <c r="L53" s="97"/>
      <c r="M53" s="98"/>
      <c r="N53" s="97"/>
      <c r="O53" s="98"/>
      <c r="P53" s="97"/>
      <c r="Q53" s="99"/>
      <c r="R53" s="98"/>
    </row>
    <row r="54" spans="1:18" ht="25.5">
      <c r="A54" s="11" t="s">
        <v>128</v>
      </c>
      <c r="B54" s="12" t="s">
        <v>129</v>
      </c>
      <c r="C54" s="12"/>
      <c r="D54" s="12"/>
      <c r="E54" s="13">
        <f>E55</f>
        <v>50</v>
      </c>
      <c r="F54" s="13">
        <f>F55</f>
        <v>50</v>
      </c>
      <c r="G54" s="13">
        <f>G55</f>
        <v>50</v>
      </c>
      <c r="J54" s="97"/>
      <c r="K54" s="98"/>
      <c r="L54" s="97"/>
      <c r="M54" s="98"/>
      <c r="N54" s="97"/>
      <c r="O54" s="98"/>
      <c r="P54" s="97"/>
      <c r="Q54" s="99"/>
      <c r="R54" s="98"/>
    </row>
    <row r="55" spans="1:18" ht="25.5">
      <c r="A55" s="14" t="s">
        <v>103</v>
      </c>
      <c r="B55" s="15" t="s">
        <v>129</v>
      </c>
      <c r="C55" s="15" t="s">
        <v>62</v>
      </c>
      <c r="D55" s="15" t="s">
        <v>17</v>
      </c>
      <c r="E55" s="16">
        <v>50</v>
      </c>
      <c r="F55" s="16">
        <f>E55+J55+K55</f>
        <v>50</v>
      </c>
      <c r="G55" s="16">
        <v>50</v>
      </c>
      <c r="J55" s="97"/>
      <c r="K55" s="98"/>
      <c r="L55" s="97"/>
      <c r="M55" s="98"/>
      <c r="N55" s="97"/>
      <c r="O55" s="98"/>
      <c r="P55" s="97"/>
      <c r="Q55" s="99"/>
      <c r="R55" s="98"/>
    </row>
    <row r="56" spans="1:18" ht="24" customHeight="1">
      <c r="A56" s="11" t="s">
        <v>130</v>
      </c>
      <c r="B56" s="12" t="s">
        <v>131</v>
      </c>
      <c r="C56" s="15"/>
      <c r="D56" s="12"/>
      <c r="E56" s="13">
        <f>E57</f>
        <v>3067</v>
      </c>
      <c r="F56" s="13">
        <f>F57</f>
        <v>2937</v>
      </c>
      <c r="G56" s="13">
        <f>G57</f>
        <v>4512</v>
      </c>
      <c r="J56" s="97"/>
      <c r="K56" s="98"/>
      <c r="L56" s="97"/>
      <c r="M56" s="98"/>
      <c r="N56" s="97"/>
      <c r="O56" s="98"/>
      <c r="P56" s="97"/>
      <c r="Q56" s="99"/>
      <c r="R56" s="98"/>
    </row>
    <row r="57" spans="1:18" ht="25.5">
      <c r="A57" s="14" t="s">
        <v>198</v>
      </c>
      <c r="B57" s="15" t="s">
        <v>131</v>
      </c>
      <c r="C57" s="15" t="s">
        <v>62</v>
      </c>
      <c r="D57" s="15" t="s">
        <v>17</v>
      </c>
      <c r="E57" s="16">
        <v>3067</v>
      </c>
      <c r="F57" s="16">
        <f>E57+J57+K57</f>
        <v>2937</v>
      </c>
      <c r="G57" s="77">
        <f>3237+N57+Q57+P57+R57</f>
        <v>4512</v>
      </c>
      <c r="J57" s="102">
        <v>200</v>
      </c>
      <c r="K57" s="103">
        <v>-330</v>
      </c>
      <c r="L57" s="102">
        <v>300</v>
      </c>
      <c r="M57" s="104"/>
      <c r="N57" s="97">
        <f>100+50+35+40+5+100+500+100</f>
        <v>930</v>
      </c>
      <c r="O57" s="98"/>
      <c r="P57" s="97">
        <f>50+150</f>
        <v>200</v>
      </c>
      <c r="Q57" s="99">
        <v>95</v>
      </c>
      <c r="R57" s="98">
        <v>50</v>
      </c>
    </row>
    <row r="58" spans="1:18" ht="38.25">
      <c r="A58" s="11" t="s">
        <v>218</v>
      </c>
      <c r="B58" s="12" t="s">
        <v>219</v>
      </c>
      <c r="C58" s="12"/>
      <c r="D58" s="12"/>
      <c r="E58" s="13">
        <v>0</v>
      </c>
      <c r="F58" s="70">
        <f>F59</f>
        <v>0</v>
      </c>
      <c r="G58" s="54">
        <f>G59</f>
        <v>500</v>
      </c>
      <c r="J58" s="102"/>
      <c r="K58" s="104"/>
      <c r="L58" s="103"/>
      <c r="M58" s="104"/>
      <c r="N58" s="97"/>
      <c r="O58" s="98"/>
      <c r="P58" s="97"/>
      <c r="Q58" s="99"/>
      <c r="R58" s="98"/>
    </row>
    <row r="59" spans="1:18" ht="25.5">
      <c r="A59" s="14" t="s">
        <v>198</v>
      </c>
      <c r="B59" s="15" t="s">
        <v>219</v>
      </c>
      <c r="C59" s="15" t="s">
        <v>62</v>
      </c>
      <c r="D59" s="15" t="s">
        <v>17</v>
      </c>
      <c r="E59" s="16">
        <v>0</v>
      </c>
      <c r="F59" s="16">
        <f>E59+J59+K59</f>
        <v>0</v>
      </c>
      <c r="G59" s="77">
        <f>N59</f>
        <v>500</v>
      </c>
      <c r="J59" s="102"/>
      <c r="K59" s="104"/>
      <c r="L59" s="103"/>
      <c r="M59" s="104"/>
      <c r="N59" s="97">
        <v>500</v>
      </c>
      <c r="O59" s="98"/>
      <c r="P59" s="97"/>
      <c r="Q59" s="99"/>
      <c r="R59" s="98"/>
    </row>
    <row r="60" spans="1:18" ht="12.75" customHeight="1">
      <c r="A60" s="11" t="s">
        <v>84</v>
      </c>
      <c r="B60" s="12"/>
      <c r="C60" s="12"/>
      <c r="D60" s="12" t="s">
        <v>3</v>
      </c>
      <c r="E60" s="13">
        <f>E61+E63+E65+E67</f>
        <v>5600</v>
      </c>
      <c r="F60" s="13">
        <f>F61+F63+F65+F67</f>
        <v>5600</v>
      </c>
      <c r="G60" s="13">
        <f>G61+G63+G65+G67</f>
        <v>7210.78947</v>
      </c>
      <c r="J60" s="97"/>
      <c r="K60" s="98"/>
      <c r="L60" s="97"/>
      <c r="M60" s="98"/>
      <c r="N60" s="97"/>
      <c r="O60" s="98"/>
      <c r="P60" s="97"/>
      <c r="Q60" s="99"/>
      <c r="R60" s="98"/>
    </row>
    <row r="61" spans="1:18" ht="38.25">
      <c r="A61" s="11" t="s">
        <v>132</v>
      </c>
      <c r="B61" s="12" t="s">
        <v>133</v>
      </c>
      <c r="C61" s="12"/>
      <c r="D61" s="12"/>
      <c r="E61" s="13">
        <f>E62</f>
        <v>1200</v>
      </c>
      <c r="F61" s="13">
        <f>F62</f>
        <v>1200</v>
      </c>
      <c r="G61" s="13">
        <f>G62</f>
        <v>1548</v>
      </c>
      <c r="J61" s="97"/>
      <c r="K61" s="98"/>
      <c r="L61" s="97"/>
      <c r="M61" s="98"/>
      <c r="N61" s="97"/>
      <c r="O61" s="98"/>
      <c r="P61" s="97"/>
      <c r="Q61" s="99"/>
      <c r="R61" s="98"/>
    </row>
    <row r="62" spans="1:18" ht="25.5">
      <c r="A62" s="14" t="s">
        <v>198</v>
      </c>
      <c r="B62" s="15" t="s">
        <v>133</v>
      </c>
      <c r="C62" s="15" t="s">
        <v>62</v>
      </c>
      <c r="D62" s="15" t="s">
        <v>3</v>
      </c>
      <c r="E62" s="16">
        <v>1200</v>
      </c>
      <c r="F62" s="16">
        <f>E62+J62+K62</f>
        <v>1200</v>
      </c>
      <c r="G62" s="16">
        <f>1200+P62+Q62</f>
        <v>1548</v>
      </c>
      <c r="J62" s="97"/>
      <c r="K62" s="98"/>
      <c r="L62" s="97"/>
      <c r="M62" s="98"/>
      <c r="N62" s="97"/>
      <c r="O62" s="98"/>
      <c r="P62" s="105">
        <v>200</v>
      </c>
      <c r="Q62" s="106">
        <v>148</v>
      </c>
      <c r="R62" s="98"/>
    </row>
    <row r="63" spans="1:18" ht="25.5">
      <c r="A63" s="11" t="s">
        <v>134</v>
      </c>
      <c r="B63" s="12" t="s">
        <v>135</v>
      </c>
      <c r="C63" s="12"/>
      <c r="D63" s="12"/>
      <c r="E63" s="13">
        <f>E64</f>
        <v>100</v>
      </c>
      <c r="F63" s="13">
        <f>F64</f>
        <v>100</v>
      </c>
      <c r="G63" s="13">
        <f>G64</f>
        <v>100</v>
      </c>
      <c r="J63" s="97"/>
      <c r="K63" s="98"/>
      <c r="L63" s="97"/>
      <c r="M63" s="98"/>
      <c r="N63" s="97"/>
      <c r="O63" s="98"/>
      <c r="P63" s="97"/>
      <c r="Q63" s="99"/>
      <c r="R63" s="98"/>
    </row>
    <row r="64" spans="1:18" ht="25.5">
      <c r="A64" s="14" t="s">
        <v>198</v>
      </c>
      <c r="B64" s="15" t="s">
        <v>135</v>
      </c>
      <c r="C64" s="15" t="s">
        <v>62</v>
      </c>
      <c r="D64" s="15" t="s">
        <v>3</v>
      </c>
      <c r="E64" s="16">
        <v>100</v>
      </c>
      <c r="F64" s="16">
        <f>E64+J64+K64</f>
        <v>100</v>
      </c>
      <c r="G64" s="16">
        <v>100</v>
      </c>
      <c r="J64" s="97"/>
      <c r="K64" s="98"/>
      <c r="L64" s="97"/>
      <c r="M64" s="98"/>
      <c r="N64" s="97"/>
      <c r="O64" s="98"/>
      <c r="P64" s="97"/>
      <c r="Q64" s="99"/>
      <c r="R64" s="98"/>
    </row>
    <row r="65" spans="1:18" ht="25.5">
      <c r="A65" s="11" t="s">
        <v>136</v>
      </c>
      <c r="B65" s="12" t="s">
        <v>137</v>
      </c>
      <c r="C65" s="12"/>
      <c r="D65" s="12"/>
      <c r="E65" s="13">
        <f>E66</f>
        <v>4300</v>
      </c>
      <c r="F65" s="13">
        <f>F66</f>
        <v>4300</v>
      </c>
      <c r="G65" s="13">
        <f>G66</f>
        <v>3813.2894699999997</v>
      </c>
      <c r="J65" s="97"/>
      <c r="K65" s="98"/>
      <c r="L65" s="97"/>
      <c r="M65" s="98"/>
      <c r="N65" s="97"/>
      <c r="O65" s="98"/>
      <c r="P65" s="97"/>
      <c r="Q65" s="99"/>
      <c r="R65" s="98"/>
    </row>
    <row r="66" spans="1:18" ht="25.5">
      <c r="A66" s="17" t="s">
        <v>198</v>
      </c>
      <c r="B66" s="18" t="s">
        <v>137</v>
      </c>
      <c r="C66" s="18" t="s">
        <v>62</v>
      </c>
      <c r="D66" s="18" t="s">
        <v>3</v>
      </c>
      <c r="E66" s="19">
        <v>4300</v>
      </c>
      <c r="F66" s="16">
        <f>E66+J66+K66</f>
        <v>4300</v>
      </c>
      <c r="G66" s="76">
        <f>4082.34+N66+P66+Q66</f>
        <v>3813.2894699999997</v>
      </c>
      <c r="H66" s="71"/>
      <c r="I66" s="72"/>
      <c r="J66" s="99"/>
      <c r="K66" s="98"/>
      <c r="L66" s="103">
        <v>-217.66</v>
      </c>
      <c r="M66" s="99"/>
      <c r="N66" s="118">
        <f>78.94947</f>
        <v>78.94947</v>
      </c>
      <c r="O66" s="119"/>
      <c r="P66" s="107">
        <v>-200</v>
      </c>
      <c r="Q66" s="106">
        <v>-148</v>
      </c>
      <c r="R66" s="98"/>
    </row>
    <row r="67" spans="1:18" ht="30" customHeight="1">
      <c r="A67" s="66" t="s">
        <v>136</v>
      </c>
      <c r="B67" s="12" t="s">
        <v>214</v>
      </c>
      <c r="C67" s="12" t="s">
        <v>62</v>
      </c>
      <c r="D67" s="12"/>
      <c r="E67" s="74">
        <f>E68</f>
        <v>0</v>
      </c>
      <c r="F67" s="84">
        <f>F68</f>
        <v>0</v>
      </c>
      <c r="G67" s="86">
        <f>G68</f>
        <v>1749.5</v>
      </c>
      <c r="J67" s="97"/>
      <c r="K67" s="98"/>
      <c r="L67" s="102"/>
      <c r="M67" s="98"/>
      <c r="N67" s="97"/>
      <c r="O67" s="98"/>
      <c r="P67" s="97"/>
      <c r="Q67" s="99"/>
      <c r="R67" s="98"/>
    </row>
    <row r="68" spans="1:18" ht="26.25" thickBot="1">
      <c r="A68" s="82" t="s">
        <v>198</v>
      </c>
      <c r="B68" s="18" t="s">
        <v>214</v>
      </c>
      <c r="C68" s="18" t="s">
        <v>62</v>
      </c>
      <c r="D68" s="18" t="s">
        <v>3</v>
      </c>
      <c r="E68" s="83">
        <v>0</v>
      </c>
      <c r="F68" s="85">
        <f>E68+J68+K68</f>
        <v>0</v>
      </c>
      <c r="G68" s="87">
        <f>949.5+N68</f>
        <v>1749.5</v>
      </c>
      <c r="H68" s="71"/>
      <c r="I68" s="72"/>
      <c r="J68" s="97"/>
      <c r="K68" s="98"/>
      <c r="L68" s="108"/>
      <c r="M68" s="98">
        <v>949.5</v>
      </c>
      <c r="N68" s="97">
        <v>800</v>
      </c>
      <c r="O68" s="98"/>
      <c r="P68" s="97"/>
      <c r="Q68" s="99"/>
      <c r="R68" s="98"/>
    </row>
    <row r="69" spans="1:18" ht="14.25">
      <c r="A69" s="49" t="s">
        <v>138</v>
      </c>
      <c r="B69" s="130" t="s">
        <v>139</v>
      </c>
      <c r="C69" s="126"/>
      <c r="D69" s="126"/>
      <c r="E69" s="132">
        <f>E71</f>
        <v>11916.39</v>
      </c>
      <c r="F69" s="132">
        <f>F71</f>
        <v>10741.39</v>
      </c>
      <c r="G69" s="132">
        <f>G71</f>
        <v>13866.2777</v>
      </c>
      <c r="J69" s="97"/>
      <c r="K69" s="98"/>
      <c r="L69" s="97"/>
      <c r="M69" s="98"/>
      <c r="N69" s="97"/>
      <c r="O69" s="98"/>
      <c r="P69" s="97"/>
      <c r="Q69" s="99"/>
      <c r="R69" s="98"/>
    </row>
    <row r="70" spans="1:18" ht="39" thickBot="1">
      <c r="A70" s="50" t="s">
        <v>140</v>
      </c>
      <c r="B70" s="131"/>
      <c r="C70" s="127"/>
      <c r="D70" s="127"/>
      <c r="E70" s="133"/>
      <c r="F70" s="133"/>
      <c r="G70" s="133"/>
      <c r="J70" s="97"/>
      <c r="K70" s="98"/>
      <c r="L70" s="97"/>
      <c r="M70" s="98"/>
      <c r="N70" s="97"/>
      <c r="O70" s="98"/>
      <c r="P70" s="97"/>
      <c r="Q70" s="99"/>
      <c r="R70" s="98"/>
    </row>
    <row r="71" spans="1:18" ht="12.75">
      <c r="A71" s="20" t="s">
        <v>77</v>
      </c>
      <c r="B71" s="21"/>
      <c r="C71" s="21" t="s">
        <v>0</v>
      </c>
      <c r="D71" s="21" t="s">
        <v>8</v>
      </c>
      <c r="E71" s="22">
        <f>E72+E74+E77+E83</f>
        <v>11916.39</v>
      </c>
      <c r="F71" s="22">
        <f>F72+F74+F77+F83</f>
        <v>10741.39</v>
      </c>
      <c r="G71" s="22">
        <f>G72+G74+G77+G83+G80</f>
        <v>13866.2777</v>
      </c>
      <c r="J71" s="97"/>
      <c r="K71" s="98"/>
      <c r="L71" s="97"/>
      <c r="M71" s="98"/>
      <c r="N71" s="97"/>
      <c r="O71" s="98"/>
      <c r="P71" s="97"/>
      <c r="Q71" s="99"/>
      <c r="R71" s="98"/>
    </row>
    <row r="72" spans="1:18" ht="25.5">
      <c r="A72" s="11" t="s">
        <v>141</v>
      </c>
      <c r="B72" s="12" t="s">
        <v>142</v>
      </c>
      <c r="C72" s="12"/>
      <c r="D72" s="12"/>
      <c r="E72" s="13">
        <f>E73</f>
        <v>120</v>
      </c>
      <c r="F72" s="13">
        <f>F73</f>
        <v>220</v>
      </c>
      <c r="G72" s="13">
        <f>G73</f>
        <v>235</v>
      </c>
      <c r="J72" s="97"/>
      <c r="K72" s="98"/>
      <c r="L72" s="97"/>
      <c r="M72" s="98"/>
      <c r="N72" s="97"/>
      <c r="O72" s="98"/>
      <c r="P72" s="97"/>
      <c r="Q72" s="99"/>
      <c r="R72" s="98"/>
    </row>
    <row r="73" spans="1:18" ht="25.5">
      <c r="A73" s="14" t="s">
        <v>103</v>
      </c>
      <c r="B73" s="15" t="s">
        <v>142</v>
      </c>
      <c r="C73" s="15" t="s">
        <v>62</v>
      </c>
      <c r="D73" s="15" t="s">
        <v>8</v>
      </c>
      <c r="E73" s="16">
        <v>120</v>
      </c>
      <c r="F73" s="16">
        <f>E73+J73+K73</f>
        <v>220</v>
      </c>
      <c r="G73" s="16">
        <f>220+N73</f>
        <v>235</v>
      </c>
      <c r="J73" s="97"/>
      <c r="K73" s="104">
        <v>100</v>
      </c>
      <c r="L73" s="97"/>
      <c r="M73" s="98"/>
      <c r="N73" s="97">
        <v>15</v>
      </c>
      <c r="O73" s="98"/>
      <c r="P73" s="97"/>
      <c r="Q73" s="99"/>
      <c r="R73" s="98"/>
    </row>
    <row r="74" spans="1:18" ht="25.5">
      <c r="A74" s="11" t="s">
        <v>143</v>
      </c>
      <c r="B74" s="12" t="s">
        <v>144</v>
      </c>
      <c r="C74" s="12"/>
      <c r="D74" s="12"/>
      <c r="E74" s="13">
        <f>E75+E76</f>
        <v>8872.849999999999</v>
      </c>
      <c r="F74" s="13">
        <f>F75+F76</f>
        <v>8872.849999999999</v>
      </c>
      <c r="G74" s="13">
        <f>G75+G76</f>
        <v>8872.849999999999</v>
      </c>
      <c r="J74" s="97"/>
      <c r="K74" s="98"/>
      <c r="L74" s="97"/>
      <c r="M74" s="98"/>
      <c r="N74" s="97"/>
      <c r="O74" s="98"/>
      <c r="P74" s="97"/>
      <c r="Q74" s="99"/>
      <c r="R74" s="98"/>
    </row>
    <row r="75" spans="1:18" ht="51">
      <c r="A75" s="14" t="s">
        <v>145</v>
      </c>
      <c r="B75" s="15" t="s">
        <v>144</v>
      </c>
      <c r="C75" s="15" t="s">
        <v>15</v>
      </c>
      <c r="D75" s="15" t="s">
        <v>8</v>
      </c>
      <c r="E75" s="16">
        <v>8852.96</v>
      </c>
      <c r="F75" s="16">
        <f>E75+J75+K75</f>
        <v>8852.96</v>
      </c>
      <c r="G75" s="16">
        <v>8852.96</v>
      </c>
      <c r="J75" s="97"/>
      <c r="K75" s="98"/>
      <c r="L75" s="97"/>
      <c r="M75" s="98"/>
      <c r="N75" s="97"/>
      <c r="O75" s="98"/>
      <c r="P75" s="97"/>
      <c r="Q75" s="99"/>
      <c r="R75" s="98"/>
    </row>
    <row r="76" spans="1:18" ht="12.75">
      <c r="A76" s="17" t="s">
        <v>146</v>
      </c>
      <c r="B76" s="15" t="s">
        <v>144</v>
      </c>
      <c r="C76" s="15" t="s">
        <v>70</v>
      </c>
      <c r="D76" s="15" t="s">
        <v>8</v>
      </c>
      <c r="E76" s="16">
        <v>19.89</v>
      </c>
      <c r="F76" s="16">
        <f>E76+J76+K76</f>
        <v>19.89</v>
      </c>
      <c r="G76" s="16">
        <v>19.89</v>
      </c>
      <c r="J76" s="97"/>
      <c r="K76" s="98"/>
      <c r="L76" s="97"/>
      <c r="M76" s="98"/>
      <c r="N76" s="97"/>
      <c r="O76" s="98"/>
      <c r="P76" s="97"/>
      <c r="Q76" s="99"/>
      <c r="R76" s="98"/>
    </row>
    <row r="77" spans="1:18" ht="25.5">
      <c r="A77" s="11" t="s">
        <v>147</v>
      </c>
      <c r="B77" s="12" t="s">
        <v>148</v>
      </c>
      <c r="C77" s="12"/>
      <c r="D77" s="12"/>
      <c r="E77" s="13">
        <f>E78+E79</f>
        <v>723.54</v>
      </c>
      <c r="F77" s="13">
        <f>F78+F79</f>
        <v>723.54</v>
      </c>
      <c r="G77" s="13">
        <f>G78+G79</f>
        <v>723.54</v>
      </c>
      <c r="J77" s="97"/>
      <c r="K77" s="98"/>
      <c r="L77" s="97"/>
      <c r="M77" s="98"/>
      <c r="N77" s="97"/>
      <c r="O77" s="98"/>
      <c r="P77" s="97"/>
      <c r="Q77" s="99"/>
      <c r="R77" s="98"/>
    </row>
    <row r="78" spans="1:18" ht="51">
      <c r="A78" s="14" t="s">
        <v>145</v>
      </c>
      <c r="B78" s="15" t="s">
        <v>148</v>
      </c>
      <c r="C78" s="15" t="s">
        <v>15</v>
      </c>
      <c r="D78" s="15" t="s">
        <v>8</v>
      </c>
      <c r="E78" s="16">
        <v>647.65</v>
      </c>
      <c r="F78" s="16">
        <f>E78+J78+K78</f>
        <v>647.65</v>
      </c>
      <c r="G78" s="16">
        <v>647.65</v>
      </c>
      <c r="J78" s="97"/>
      <c r="K78" s="98"/>
      <c r="L78" s="97"/>
      <c r="M78" s="98"/>
      <c r="N78" s="97"/>
      <c r="O78" s="98"/>
      <c r="P78" s="97"/>
      <c r="Q78" s="99"/>
      <c r="R78" s="98"/>
    </row>
    <row r="79" spans="1:18" ht="12.75">
      <c r="A79" s="17" t="s">
        <v>146</v>
      </c>
      <c r="B79" s="15" t="s">
        <v>148</v>
      </c>
      <c r="C79" s="15" t="s">
        <v>70</v>
      </c>
      <c r="D79" s="15" t="s">
        <v>8</v>
      </c>
      <c r="E79" s="16">
        <v>75.89</v>
      </c>
      <c r="F79" s="16">
        <f>E79+J79+K79</f>
        <v>75.89</v>
      </c>
      <c r="G79" s="16">
        <v>75.89</v>
      </c>
      <c r="J79" s="97"/>
      <c r="K79" s="98"/>
      <c r="L79" s="97"/>
      <c r="M79" s="98"/>
      <c r="N79" s="97"/>
      <c r="O79" s="98"/>
      <c r="P79" s="97"/>
      <c r="Q79" s="99"/>
      <c r="R79" s="98"/>
    </row>
    <row r="80" spans="1:18" ht="25.5">
      <c r="A80" s="78" t="s">
        <v>223</v>
      </c>
      <c r="B80" s="12" t="s">
        <v>224</v>
      </c>
      <c r="C80" s="12"/>
      <c r="D80" s="12"/>
      <c r="E80" s="13">
        <f>E81+E82</f>
        <v>0</v>
      </c>
      <c r="F80" s="13"/>
      <c r="G80" s="13">
        <f>G81+G82</f>
        <v>985.5999999999999</v>
      </c>
      <c r="J80" s="97"/>
      <c r="K80" s="98"/>
      <c r="L80" s="97"/>
      <c r="M80" s="98"/>
      <c r="N80" s="97"/>
      <c r="O80" s="98"/>
      <c r="P80" s="97"/>
      <c r="Q80" s="99"/>
      <c r="R80" s="98"/>
    </row>
    <row r="81" spans="1:18" ht="25.5">
      <c r="A81" s="17" t="s">
        <v>225</v>
      </c>
      <c r="B81" s="15" t="s">
        <v>224</v>
      </c>
      <c r="C81" s="15" t="s">
        <v>15</v>
      </c>
      <c r="D81" s="15" t="s">
        <v>8</v>
      </c>
      <c r="E81" s="16">
        <v>0</v>
      </c>
      <c r="F81" s="16"/>
      <c r="G81" s="16">
        <f>N81</f>
        <v>76.69</v>
      </c>
      <c r="J81" s="97"/>
      <c r="K81" s="98"/>
      <c r="L81" s="97"/>
      <c r="M81" s="98"/>
      <c r="N81" s="97">
        <v>76.69</v>
      </c>
      <c r="O81" s="98"/>
      <c r="P81" s="97"/>
      <c r="Q81" s="99"/>
      <c r="R81" s="98"/>
    </row>
    <row r="82" spans="1:18" ht="25.5">
      <c r="A82" s="17" t="s">
        <v>226</v>
      </c>
      <c r="B82" s="15" t="s">
        <v>224</v>
      </c>
      <c r="C82" s="15" t="s">
        <v>15</v>
      </c>
      <c r="D82" s="15" t="s">
        <v>8</v>
      </c>
      <c r="E82" s="16">
        <v>0</v>
      </c>
      <c r="F82" s="16"/>
      <c r="G82" s="16">
        <f>N82</f>
        <v>908.91</v>
      </c>
      <c r="J82" s="97"/>
      <c r="K82" s="98"/>
      <c r="L82" s="97"/>
      <c r="M82" s="98"/>
      <c r="N82" s="97">
        <v>908.91</v>
      </c>
      <c r="O82" s="98"/>
      <c r="P82" s="97"/>
      <c r="Q82" s="99"/>
      <c r="R82" s="98"/>
    </row>
    <row r="83" spans="1:18" ht="27" customHeight="1">
      <c r="A83" s="11" t="s">
        <v>149</v>
      </c>
      <c r="B83" s="12"/>
      <c r="C83" s="12"/>
      <c r="D83" s="12"/>
      <c r="E83" s="13">
        <f>E84+E85</f>
        <v>2200</v>
      </c>
      <c r="F83" s="13">
        <f>F84+F85</f>
        <v>925</v>
      </c>
      <c r="G83" s="13">
        <f>G84+G85</f>
        <v>3049.2877</v>
      </c>
      <c r="J83" s="97"/>
      <c r="K83" s="98"/>
      <c r="L83" s="97"/>
      <c r="M83" s="98"/>
      <c r="N83" s="97"/>
      <c r="O83" s="98"/>
      <c r="P83" s="97"/>
      <c r="Q83" s="99"/>
      <c r="R83" s="98"/>
    </row>
    <row r="84" spans="1:18" ht="23.25" customHeight="1">
      <c r="A84" s="14" t="s">
        <v>146</v>
      </c>
      <c r="B84" s="15" t="s">
        <v>150</v>
      </c>
      <c r="C84" s="15" t="s">
        <v>70</v>
      </c>
      <c r="D84" s="15" t="s">
        <v>8</v>
      </c>
      <c r="E84" s="16">
        <v>110</v>
      </c>
      <c r="F84" s="16">
        <f>E84+J84+K84</f>
        <v>150</v>
      </c>
      <c r="G84" s="16">
        <f>150+N84</f>
        <v>184.2877</v>
      </c>
      <c r="J84" s="97"/>
      <c r="K84" s="98">
        <v>40</v>
      </c>
      <c r="L84" s="97"/>
      <c r="M84" s="98"/>
      <c r="N84" s="97">
        <v>34.2877</v>
      </c>
      <c r="O84" s="98"/>
      <c r="P84" s="97"/>
      <c r="Q84" s="99"/>
      <c r="R84" s="98"/>
    </row>
    <row r="85" spans="1:18" ht="18.75" customHeight="1" thickBot="1">
      <c r="A85" s="36" t="s">
        <v>146</v>
      </c>
      <c r="B85" s="37" t="s">
        <v>200</v>
      </c>
      <c r="C85" s="37" t="s">
        <v>70</v>
      </c>
      <c r="D85" s="37" t="s">
        <v>8</v>
      </c>
      <c r="E85" s="38">
        <v>2090</v>
      </c>
      <c r="F85" s="16">
        <f>E85+J85+K85</f>
        <v>775</v>
      </c>
      <c r="G85" s="79">
        <f>2865</f>
        <v>2865</v>
      </c>
      <c r="J85" s="97">
        <v>-2090</v>
      </c>
      <c r="K85" s="104">
        <v>775</v>
      </c>
      <c r="L85" s="97">
        <v>2090</v>
      </c>
      <c r="M85" s="98"/>
      <c r="N85" s="97"/>
      <c r="O85" s="98"/>
      <c r="P85" s="97"/>
      <c r="Q85" s="99"/>
      <c r="R85" s="98"/>
    </row>
    <row r="86" spans="1:18" ht="14.25">
      <c r="A86" s="49" t="s">
        <v>151</v>
      </c>
      <c r="B86" s="124" t="s">
        <v>152</v>
      </c>
      <c r="C86" s="126"/>
      <c r="D86" s="126"/>
      <c r="E86" s="128">
        <f>E88+E91+E96</f>
        <v>1180.66</v>
      </c>
      <c r="F86" s="128">
        <f>F88+F91+F96</f>
        <v>1749.6599999999999</v>
      </c>
      <c r="G86" s="128">
        <f>G88+G91+G96</f>
        <v>3649.42527</v>
      </c>
      <c r="J86" s="97"/>
      <c r="K86" s="98"/>
      <c r="L86" s="97"/>
      <c r="M86" s="98"/>
      <c r="N86" s="97"/>
      <c r="O86" s="98"/>
      <c r="P86" s="97"/>
      <c r="Q86" s="99"/>
      <c r="R86" s="98"/>
    </row>
    <row r="87" spans="1:18" ht="39" thickBot="1">
      <c r="A87" s="51" t="s">
        <v>153</v>
      </c>
      <c r="B87" s="125"/>
      <c r="C87" s="127"/>
      <c r="D87" s="127"/>
      <c r="E87" s="129"/>
      <c r="F87" s="129"/>
      <c r="G87" s="129"/>
      <c r="J87" s="97"/>
      <c r="K87" s="98"/>
      <c r="L87" s="97"/>
      <c r="M87" s="98"/>
      <c r="N87" s="97"/>
      <c r="O87" s="98"/>
      <c r="P87" s="97"/>
      <c r="Q87" s="99"/>
      <c r="R87" s="98"/>
    </row>
    <row r="88" spans="1:18" ht="12.75">
      <c r="A88" s="8" t="s">
        <v>92</v>
      </c>
      <c r="B88" s="9"/>
      <c r="C88" s="9"/>
      <c r="D88" s="9" t="s">
        <v>91</v>
      </c>
      <c r="E88" s="10">
        <f aca="true" t="shared" si="6" ref="E88:G89">E89</f>
        <v>0</v>
      </c>
      <c r="F88" s="10">
        <f t="shared" si="6"/>
        <v>429</v>
      </c>
      <c r="G88" s="10">
        <f t="shared" si="6"/>
        <v>429</v>
      </c>
      <c r="J88" s="97"/>
      <c r="K88" s="98"/>
      <c r="L88" s="97"/>
      <c r="M88" s="98"/>
      <c r="N88" s="97"/>
      <c r="O88" s="98"/>
      <c r="P88" s="97"/>
      <c r="Q88" s="99"/>
      <c r="R88" s="98"/>
    </row>
    <row r="89" spans="1:18" ht="25.5">
      <c r="A89" s="11" t="s">
        <v>154</v>
      </c>
      <c r="B89" s="12" t="s">
        <v>155</v>
      </c>
      <c r="C89" s="12" t="s">
        <v>0</v>
      </c>
      <c r="D89" s="12"/>
      <c r="E89" s="13">
        <f t="shared" si="6"/>
        <v>0</v>
      </c>
      <c r="F89" s="13">
        <f t="shared" si="6"/>
        <v>429</v>
      </c>
      <c r="G89" s="13">
        <f t="shared" si="6"/>
        <v>429</v>
      </c>
      <c r="J89" s="97"/>
      <c r="K89" s="98"/>
      <c r="L89" s="97"/>
      <c r="M89" s="98"/>
      <c r="N89" s="97"/>
      <c r="O89" s="98"/>
      <c r="P89" s="97"/>
      <c r="Q89" s="99"/>
      <c r="R89" s="98"/>
    </row>
    <row r="90" spans="1:18" ht="12.75">
      <c r="A90" s="14" t="s">
        <v>146</v>
      </c>
      <c r="B90" s="15" t="s">
        <v>155</v>
      </c>
      <c r="C90" s="15" t="s">
        <v>70</v>
      </c>
      <c r="D90" s="15" t="s">
        <v>91</v>
      </c>
      <c r="E90" s="16">
        <v>0</v>
      </c>
      <c r="F90" s="16">
        <f>E90+J90+K90</f>
        <v>429</v>
      </c>
      <c r="G90" s="77">
        <v>429</v>
      </c>
      <c r="H90" s="88"/>
      <c r="I90" s="89"/>
      <c r="J90" s="102">
        <v>429</v>
      </c>
      <c r="K90" s="98"/>
      <c r="L90" s="97"/>
      <c r="M90" s="98"/>
      <c r="N90" s="97"/>
      <c r="O90" s="98"/>
      <c r="P90" s="97"/>
      <c r="Q90" s="99"/>
      <c r="R90" s="98"/>
    </row>
    <row r="91" spans="1:18" ht="12.75">
      <c r="A91" s="8" t="s">
        <v>76</v>
      </c>
      <c r="B91" s="9"/>
      <c r="C91" s="9"/>
      <c r="D91" s="9" t="s">
        <v>10</v>
      </c>
      <c r="E91" s="10">
        <f>E92+E94</f>
        <v>985</v>
      </c>
      <c r="F91" s="10">
        <f>F92+F94+F103</f>
        <v>985</v>
      </c>
      <c r="G91" s="10">
        <f>G92+G94+G103</f>
        <v>2885</v>
      </c>
      <c r="J91" s="97"/>
      <c r="K91" s="98"/>
      <c r="L91" s="97"/>
      <c r="M91" s="98"/>
      <c r="N91" s="97"/>
      <c r="O91" s="98"/>
      <c r="P91" s="97"/>
      <c r="Q91" s="99"/>
      <c r="R91" s="98"/>
    </row>
    <row r="92" spans="1:18" ht="25.5">
      <c r="A92" s="11" t="s">
        <v>154</v>
      </c>
      <c r="B92" s="12" t="s">
        <v>155</v>
      </c>
      <c r="C92" s="12" t="s">
        <v>0</v>
      </c>
      <c r="D92" s="12"/>
      <c r="E92" s="13">
        <f>E93</f>
        <v>855</v>
      </c>
      <c r="F92" s="13">
        <f>F93</f>
        <v>855</v>
      </c>
      <c r="G92" s="13">
        <f>G93</f>
        <v>855</v>
      </c>
      <c r="J92" s="97"/>
      <c r="K92" s="98"/>
      <c r="L92" s="97"/>
      <c r="M92" s="98"/>
      <c r="N92" s="97"/>
      <c r="O92" s="98"/>
      <c r="P92" s="97"/>
      <c r="Q92" s="99"/>
      <c r="R92" s="98"/>
    </row>
    <row r="93" spans="1:18" ht="51">
      <c r="A93" s="14" t="s">
        <v>145</v>
      </c>
      <c r="B93" s="15" t="s">
        <v>155</v>
      </c>
      <c r="C93" s="15" t="s">
        <v>15</v>
      </c>
      <c r="D93" s="15" t="s">
        <v>10</v>
      </c>
      <c r="E93" s="16">
        <v>855</v>
      </c>
      <c r="F93" s="16">
        <f>E93+J93+K93</f>
        <v>855</v>
      </c>
      <c r="G93" s="16">
        <v>855</v>
      </c>
      <c r="J93" s="97"/>
      <c r="K93" s="98"/>
      <c r="L93" s="97"/>
      <c r="M93" s="98"/>
      <c r="N93" s="97"/>
      <c r="O93" s="98"/>
      <c r="P93" s="97"/>
      <c r="Q93" s="99"/>
      <c r="R93" s="98"/>
    </row>
    <row r="94" spans="1:18" ht="25.5">
      <c r="A94" s="11" t="s">
        <v>156</v>
      </c>
      <c r="B94" s="12" t="s">
        <v>157</v>
      </c>
      <c r="C94" s="12" t="s">
        <v>0</v>
      </c>
      <c r="D94" s="12"/>
      <c r="E94" s="13">
        <f>E95</f>
        <v>130</v>
      </c>
      <c r="F94" s="13">
        <f>F95</f>
        <v>130</v>
      </c>
      <c r="G94" s="54">
        <f>G95</f>
        <v>130</v>
      </c>
      <c r="J94" s="97"/>
      <c r="K94" s="98"/>
      <c r="L94" s="97"/>
      <c r="M94" s="98"/>
      <c r="N94" s="97"/>
      <c r="O94" s="98"/>
      <c r="P94" s="97"/>
      <c r="Q94" s="99"/>
      <c r="R94" s="98"/>
    </row>
    <row r="95" spans="1:18" ht="25.5">
      <c r="A95" s="14" t="s">
        <v>198</v>
      </c>
      <c r="B95" s="15" t="s">
        <v>157</v>
      </c>
      <c r="C95" s="15" t="s">
        <v>62</v>
      </c>
      <c r="D95" s="15" t="s">
        <v>10</v>
      </c>
      <c r="E95" s="16">
        <v>130</v>
      </c>
      <c r="F95" s="16">
        <f>E95+J95+K95</f>
        <v>130</v>
      </c>
      <c r="G95" s="77">
        <v>130</v>
      </c>
      <c r="J95" s="97"/>
      <c r="K95" s="98"/>
      <c r="L95" s="97"/>
      <c r="M95" s="98"/>
      <c r="N95" s="97"/>
      <c r="O95" s="98"/>
      <c r="P95" s="97"/>
      <c r="Q95" s="99"/>
      <c r="R95" s="98"/>
    </row>
    <row r="96" spans="1:18" ht="12.75">
      <c r="A96" s="11" t="s">
        <v>85</v>
      </c>
      <c r="B96" s="12"/>
      <c r="C96" s="12"/>
      <c r="D96" s="12" t="s">
        <v>18</v>
      </c>
      <c r="E96" s="13">
        <f>E97+E99+E101</f>
        <v>195.66</v>
      </c>
      <c r="F96" s="13">
        <f>F97+F99+F101</f>
        <v>335.65999999999997</v>
      </c>
      <c r="G96" s="54">
        <f>G97+G99+G101</f>
        <v>335.42527</v>
      </c>
      <c r="J96" s="97"/>
      <c r="K96" s="98"/>
      <c r="L96" s="97"/>
      <c r="M96" s="98"/>
      <c r="N96" s="97"/>
      <c r="O96" s="98"/>
      <c r="P96" s="97"/>
      <c r="Q96" s="99"/>
      <c r="R96" s="98"/>
    </row>
    <row r="97" spans="1:18" ht="12.75">
      <c r="A97" s="11" t="s">
        <v>158</v>
      </c>
      <c r="B97" s="12" t="s">
        <v>159</v>
      </c>
      <c r="C97" s="12"/>
      <c r="D97" s="12"/>
      <c r="E97" s="13">
        <f>E98</f>
        <v>50</v>
      </c>
      <c r="F97" s="13">
        <f>F98</f>
        <v>70</v>
      </c>
      <c r="G97" s="54">
        <f>G98</f>
        <v>70</v>
      </c>
      <c r="J97" s="97"/>
      <c r="K97" s="98"/>
      <c r="L97" s="97"/>
      <c r="M97" s="98"/>
      <c r="N97" s="97"/>
      <c r="O97" s="98"/>
      <c r="P97" s="97"/>
      <c r="Q97" s="99"/>
      <c r="R97" s="98"/>
    </row>
    <row r="98" spans="1:18" ht="25.5">
      <c r="A98" s="14" t="s">
        <v>198</v>
      </c>
      <c r="B98" s="15" t="s">
        <v>159</v>
      </c>
      <c r="C98" s="15" t="s">
        <v>62</v>
      </c>
      <c r="D98" s="15" t="s">
        <v>18</v>
      </c>
      <c r="E98" s="16">
        <v>50</v>
      </c>
      <c r="F98" s="16">
        <f>E98+J98+K98</f>
        <v>70</v>
      </c>
      <c r="G98" s="16">
        <v>70</v>
      </c>
      <c r="J98" s="97"/>
      <c r="K98" s="104">
        <v>20</v>
      </c>
      <c r="L98" s="97"/>
      <c r="M98" s="98"/>
      <c r="N98" s="97"/>
      <c r="O98" s="98"/>
      <c r="P98" s="97"/>
      <c r="Q98" s="99"/>
      <c r="R98" s="98"/>
    </row>
    <row r="99" spans="1:18" ht="25.5">
      <c r="A99" s="11" t="s">
        <v>160</v>
      </c>
      <c r="B99" s="9" t="s">
        <v>161</v>
      </c>
      <c r="C99" s="9"/>
      <c r="D99" s="9"/>
      <c r="E99" s="10">
        <f>E100</f>
        <v>100</v>
      </c>
      <c r="F99" s="10">
        <f>F100</f>
        <v>220</v>
      </c>
      <c r="G99" s="57">
        <f>G100</f>
        <v>220</v>
      </c>
      <c r="J99" s="97"/>
      <c r="K99" s="98"/>
      <c r="L99" s="97"/>
      <c r="M99" s="98"/>
      <c r="N99" s="97"/>
      <c r="O99" s="98"/>
      <c r="P99" s="97"/>
      <c r="Q99" s="99"/>
      <c r="R99" s="98"/>
    </row>
    <row r="100" spans="1:18" ht="44.25" customHeight="1">
      <c r="A100" s="17" t="s">
        <v>90</v>
      </c>
      <c r="B100" s="18" t="s">
        <v>161</v>
      </c>
      <c r="C100" s="18" t="s">
        <v>64</v>
      </c>
      <c r="D100" s="18" t="s">
        <v>18</v>
      </c>
      <c r="E100" s="19">
        <v>100</v>
      </c>
      <c r="F100" s="16">
        <f>E100+J100+K100</f>
        <v>220</v>
      </c>
      <c r="G100" s="76">
        <v>220</v>
      </c>
      <c r="J100" s="97"/>
      <c r="K100" s="104">
        <v>120</v>
      </c>
      <c r="L100" s="97"/>
      <c r="M100" s="98"/>
      <c r="N100" s="97"/>
      <c r="O100" s="98"/>
      <c r="P100" s="97"/>
      <c r="Q100" s="99"/>
      <c r="R100" s="98"/>
    </row>
    <row r="101" spans="1:18" ht="25.5">
      <c r="A101" s="11" t="s">
        <v>162</v>
      </c>
      <c r="B101" s="12" t="s">
        <v>163</v>
      </c>
      <c r="C101" s="12"/>
      <c r="D101" s="12"/>
      <c r="E101" s="13">
        <f>E102</f>
        <v>45.66</v>
      </c>
      <c r="F101" s="13">
        <f>F102</f>
        <v>45.66</v>
      </c>
      <c r="G101" s="54">
        <f>G102</f>
        <v>45.425270000000005</v>
      </c>
      <c r="J101" s="97"/>
      <c r="K101" s="98"/>
      <c r="L101" s="97"/>
      <c r="M101" s="98"/>
      <c r="N101" s="97"/>
      <c r="O101" s="98"/>
      <c r="P101" s="97"/>
      <c r="Q101" s="99"/>
      <c r="R101" s="98"/>
    </row>
    <row r="102" spans="1:18" ht="45" customHeight="1">
      <c r="A102" s="14" t="s">
        <v>90</v>
      </c>
      <c r="B102" s="15" t="s">
        <v>163</v>
      </c>
      <c r="C102" s="15" t="s">
        <v>64</v>
      </c>
      <c r="D102" s="15" t="s">
        <v>18</v>
      </c>
      <c r="E102" s="16">
        <v>45.66</v>
      </c>
      <c r="F102" s="16">
        <f>E102+J102+K102</f>
        <v>45.66</v>
      </c>
      <c r="G102" s="16">
        <f>45.658+M102+N102</f>
        <v>45.425270000000005</v>
      </c>
      <c r="J102" s="97"/>
      <c r="K102" s="98"/>
      <c r="L102" s="97"/>
      <c r="M102" s="98">
        <v>1.701</v>
      </c>
      <c r="N102" s="105">
        <v>-1.93373</v>
      </c>
      <c r="O102" s="98"/>
      <c r="P102" s="105"/>
      <c r="Q102" s="99"/>
      <c r="R102" s="98"/>
    </row>
    <row r="103" spans="1:18" ht="12.75">
      <c r="A103" s="63" t="s">
        <v>215</v>
      </c>
      <c r="B103" s="64" t="s">
        <v>216</v>
      </c>
      <c r="C103" s="64"/>
      <c r="D103" s="64"/>
      <c r="E103" s="65"/>
      <c r="F103" s="65">
        <f>F104</f>
        <v>0</v>
      </c>
      <c r="G103" s="91">
        <f>G104</f>
        <v>1900</v>
      </c>
      <c r="J103" s="97"/>
      <c r="K103" s="98"/>
      <c r="L103" s="97"/>
      <c r="M103" s="98"/>
      <c r="N103" s="97"/>
      <c r="O103" s="98"/>
      <c r="P103" s="97"/>
      <c r="Q103" s="99"/>
      <c r="R103" s="98"/>
    </row>
    <row r="104" spans="1:18" ht="45" customHeight="1" thickBot="1">
      <c r="A104" s="23" t="s">
        <v>198</v>
      </c>
      <c r="B104" s="24" t="s">
        <v>216</v>
      </c>
      <c r="C104" s="24" t="s">
        <v>217</v>
      </c>
      <c r="D104" s="24" t="s">
        <v>10</v>
      </c>
      <c r="E104" s="90">
        <v>0</v>
      </c>
      <c r="F104" s="25">
        <f>E104+J104+K104</f>
        <v>0</v>
      </c>
      <c r="G104" s="87">
        <v>1900</v>
      </c>
      <c r="J104" s="97"/>
      <c r="K104" s="98"/>
      <c r="L104" s="109">
        <v>1900</v>
      </c>
      <c r="M104" s="110" t="s">
        <v>220</v>
      </c>
      <c r="N104" s="97"/>
      <c r="O104" s="98"/>
      <c r="P104" s="97"/>
      <c r="Q104" s="99"/>
      <c r="R104" s="98"/>
    </row>
    <row r="105" spans="1:18" ht="18" customHeight="1">
      <c r="A105" s="67" t="s">
        <v>164</v>
      </c>
      <c r="B105" s="68"/>
      <c r="C105" s="68"/>
      <c r="D105" s="68"/>
      <c r="E105" s="69">
        <f>E106+E120</f>
        <v>13576.179999999998</v>
      </c>
      <c r="F105" s="69">
        <f>F106+F120</f>
        <v>13747.110999999999</v>
      </c>
      <c r="G105" s="69">
        <f>G106+G120</f>
        <v>14897.152829999999</v>
      </c>
      <c r="J105" s="97"/>
      <c r="K105" s="98"/>
      <c r="L105" s="97"/>
      <c r="M105" s="98"/>
      <c r="N105" s="97"/>
      <c r="O105" s="98"/>
      <c r="P105" s="97"/>
      <c r="Q105" s="99"/>
      <c r="R105" s="98"/>
    </row>
    <row r="106" spans="1:18" ht="20.25" customHeight="1">
      <c r="A106" s="26" t="s">
        <v>167</v>
      </c>
      <c r="B106" s="27" t="s">
        <v>21</v>
      </c>
      <c r="C106" s="27"/>
      <c r="D106" s="27"/>
      <c r="E106" s="28">
        <f>E107+E112</f>
        <v>10412.96</v>
      </c>
      <c r="F106" s="28">
        <f>F107+F112</f>
        <v>10412.96</v>
      </c>
      <c r="G106" s="28">
        <f>G107+G112</f>
        <v>10540.46</v>
      </c>
      <c r="J106" s="97"/>
      <c r="K106" s="98"/>
      <c r="L106" s="97"/>
      <c r="M106" s="98"/>
      <c r="N106" s="97"/>
      <c r="O106" s="98"/>
      <c r="P106" s="97"/>
      <c r="Q106" s="99"/>
      <c r="R106" s="98"/>
    </row>
    <row r="107" spans="1:18" ht="25.5">
      <c r="A107" s="11" t="s">
        <v>26</v>
      </c>
      <c r="B107" s="12" t="s">
        <v>20</v>
      </c>
      <c r="C107" s="12" t="s">
        <v>0</v>
      </c>
      <c r="D107" s="12"/>
      <c r="E107" s="13">
        <f>E108+E110</f>
        <v>7162.37</v>
      </c>
      <c r="F107" s="13">
        <f>F108+F110</f>
        <v>7162.37</v>
      </c>
      <c r="G107" s="13">
        <f>G108+G110</f>
        <v>7362.37</v>
      </c>
      <c r="J107" s="97"/>
      <c r="K107" s="98"/>
      <c r="L107" s="97"/>
      <c r="M107" s="98"/>
      <c r="N107" s="97"/>
      <c r="O107" s="98"/>
      <c r="P107" s="97"/>
      <c r="Q107" s="99"/>
      <c r="R107" s="98"/>
    </row>
    <row r="108" spans="1:18" ht="25.5">
      <c r="A108" s="11" t="s">
        <v>168</v>
      </c>
      <c r="B108" s="12" t="s">
        <v>22</v>
      </c>
      <c r="C108" s="12" t="s">
        <v>0</v>
      </c>
      <c r="D108" s="12"/>
      <c r="E108" s="13">
        <f>E109</f>
        <v>5811.16</v>
      </c>
      <c r="F108" s="13">
        <f>F109</f>
        <v>5811.16</v>
      </c>
      <c r="G108" s="54">
        <f>G109</f>
        <v>5931.16</v>
      </c>
      <c r="J108" s="97"/>
      <c r="K108" s="98"/>
      <c r="L108" s="97"/>
      <c r="M108" s="98"/>
      <c r="N108" s="97"/>
      <c r="O108" s="98"/>
      <c r="P108" s="97"/>
      <c r="Q108" s="99"/>
      <c r="R108" s="98"/>
    </row>
    <row r="109" spans="1:18" ht="25.5">
      <c r="A109" s="14" t="s">
        <v>169</v>
      </c>
      <c r="B109" s="15" t="s">
        <v>22</v>
      </c>
      <c r="C109" s="15" t="s">
        <v>63</v>
      </c>
      <c r="D109" s="15" t="s">
        <v>19</v>
      </c>
      <c r="E109" s="16">
        <v>5811.16</v>
      </c>
      <c r="F109" s="16">
        <f>E109+J109+K109</f>
        <v>5811.16</v>
      </c>
      <c r="G109" s="77">
        <f>5811.16+120</f>
        <v>5931.16</v>
      </c>
      <c r="J109" s="97"/>
      <c r="K109" s="98"/>
      <c r="L109" s="97"/>
      <c r="M109" s="98"/>
      <c r="N109" s="97">
        <v>120</v>
      </c>
      <c r="O109" s="98"/>
      <c r="P109" s="97"/>
      <c r="Q109" s="99"/>
      <c r="R109" s="98"/>
    </row>
    <row r="110" spans="1:18" ht="25.5">
      <c r="A110" s="11" t="s">
        <v>24</v>
      </c>
      <c r="B110" s="12" t="s">
        <v>25</v>
      </c>
      <c r="C110" s="12" t="s">
        <v>0</v>
      </c>
      <c r="D110" s="12"/>
      <c r="E110" s="13">
        <f>E111</f>
        <v>1351.21</v>
      </c>
      <c r="F110" s="13">
        <f>F111</f>
        <v>1351.21</v>
      </c>
      <c r="G110" s="54">
        <f>G111+N110</f>
        <v>1431.21</v>
      </c>
      <c r="J110" s="97"/>
      <c r="K110" s="98"/>
      <c r="L110" s="97"/>
      <c r="M110" s="98"/>
      <c r="N110" s="97"/>
      <c r="O110" s="98"/>
      <c r="P110" s="97"/>
      <c r="Q110" s="99"/>
      <c r="R110" s="98"/>
    </row>
    <row r="111" spans="1:18" ht="25.5">
      <c r="A111" s="14" t="s">
        <v>169</v>
      </c>
      <c r="B111" s="15" t="s">
        <v>25</v>
      </c>
      <c r="C111" s="15" t="s">
        <v>63</v>
      </c>
      <c r="D111" s="15" t="s">
        <v>19</v>
      </c>
      <c r="E111" s="16">
        <v>1351.21</v>
      </c>
      <c r="F111" s="16">
        <f>E111+J111+K111</f>
        <v>1351.21</v>
      </c>
      <c r="G111" s="77">
        <f>1351.21+N111</f>
        <v>1431.21</v>
      </c>
      <c r="J111" s="97"/>
      <c r="K111" s="98"/>
      <c r="L111" s="97"/>
      <c r="M111" s="98"/>
      <c r="N111" s="97">
        <v>80</v>
      </c>
      <c r="O111" s="98"/>
      <c r="P111" s="97"/>
      <c r="Q111" s="99"/>
      <c r="R111" s="98"/>
    </row>
    <row r="112" spans="1:18" ht="15" customHeight="1">
      <c r="A112" s="11" t="s">
        <v>65</v>
      </c>
      <c r="B112" s="12" t="s">
        <v>27</v>
      </c>
      <c r="C112" s="12"/>
      <c r="D112" s="12"/>
      <c r="E112" s="13">
        <f>E113+E116+E118</f>
        <v>3250.59</v>
      </c>
      <c r="F112" s="13">
        <f>F113+F116+F118</f>
        <v>3250.59</v>
      </c>
      <c r="G112" s="54">
        <f>G113+G116+G118</f>
        <v>3178.09</v>
      </c>
      <c r="J112" s="97"/>
      <c r="K112" s="98"/>
      <c r="L112" s="97"/>
      <c r="M112" s="98"/>
      <c r="N112" s="97"/>
      <c r="O112" s="98"/>
      <c r="P112" s="97"/>
      <c r="Q112" s="99"/>
      <c r="R112" s="98"/>
    </row>
    <row r="113" spans="1:18" ht="25.5">
      <c r="A113" s="11" t="s">
        <v>170</v>
      </c>
      <c r="B113" s="12" t="s">
        <v>23</v>
      </c>
      <c r="C113" s="12" t="s">
        <v>0</v>
      </c>
      <c r="D113" s="12"/>
      <c r="E113" s="13">
        <f>E114+E115</f>
        <v>3139.59</v>
      </c>
      <c r="F113" s="13">
        <f>F114+F115</f>
        <v>3139.59</v>
      </c>
      <c r="G113" s="54">
        <f>G114+G115</f>
        <v>3067.09</v>
      </c>
      <c r="J113" s="97"/>
      <c r="K113" s="98"/>
      <c r="L113" s="97"/>
      <c r="M113" s="98"/>
      <c r="N113" s="97"/>
      <c r="O113" s="98"/>
      <c r="P113" s="97"/>
      <c r="Q113" s="99"/>
      <c r="R113" s="98"/>
    </row>
    <row r="114" spans="1:18" ht="25.5">
      <c r="A114" s="14" t="s">
        <v>169</v>
      </c>
      <c r="B114" s="15" t="s">
        <v>23</v>
      </c>
      <c r="C114" s="15" t="s">
        <v>63</v>
      </c>
      <c r="D114" s="15" t="s">
        <v>19</v>
      </c>
      <c r="E114" s="16">
        <v>1767.73</v>
      </c>
      <c r="F114" s="16">
        <f>E114+J114+K114</f>
        <v>1767.73</v>
      </c>
      <c r="G114" s="77">
        <f>1767.73+N114+O114+P114</f>
        <v>1367.73</v>
      </c>
      <c r="J114" s="97"/>
      <c r="K114" s="98"/>
      <c r="L114" s="97"/>
      <c r="M114" s="98"/>
      <c r="N114" s="97"/>
      <c r="O114" s="98">
        <f>-155-45</f>
        <v>-200</v>
      </c>
      <c r="P114" s="97">
        <v>-200</v>
      </c>
      <c r="Q114" s="99"/>
      <c r="R114" s="98"/>
    </row>
    <row r="115" spans="1:18" ht="25.5">
      <c r="A115" s="14" t="s">
        <v>198</v>
      </c>
      <c r="B115" s="15" t="s">
        <v>23</v>
      </c>
      <c r="C115" s="15" t="s">
        <v>62</v>
      </c>
      <c r="D115" s="15" t="s">
        <v>19</v>
      </c>
      <c r="E115" s="16">
        <v>1371.86</v>
      </c>
      <c r="F115" s="16">
        <f>E115+J115+K115</f>
        <v>1371.86</v>
      </c>
      <c r="G115" s="77">
        <f>1371.86+N115+P115+Q115+R115</f>
        <v>1699.36</v>
      </c>
      <c r="J115" s="102"/>
      <c r="K115" s="104"/>
      <c r="L115" s="97"/>
      <c r="M115" s="98"/>
      <c r="N115" s="97">
        <v>10</v>
      </c>
      <c r="O115" s="98"/>
      <c r="P115" s="97">
        <f>200+40</f>
        <v>240</v>
      </c>
      <c r="Q115" s="99">
        <f>50+25</f>
        <v>75</v>
      </c>
      <c r="R115" s="98">
        <v>2.5</v>
      </c>
    </row>
    <row r="116" spans="1:18" ht="25.5">
      <c r="A116" s="11" t="s">
        <v>28</v>
      </c>
      <c r="B116" s="12" t="s">
        <v>30</v>
      </c>
      <c r="C116" s="12" t="s">
        <v>0</v>
      </c>
      <c r="D116" s="12"/>
      <c r="E116" s="13">
        <f>E117</f>
        <v>110</v>
      </c>
      <c r="F116" s="13">
        <f>F117</f>
        <v>110</v>
      </c>
      <c r="G116" s="13">
        <f>G117</f>
        <v>110</v>
      </c>
      <c r="J116" s="97"/>
      <c r="K116" s="98"/>
      <c r="L116" s="97"/>
      <c r="M116" s="98"/>
      <c r="N116" s="97"/>
      <c r="O116" s="98"/>
      <c r="P116" s="97"/>
      <c r="Q116" s="99"/>
      <c r="R116" s="98"/>
    </row>
    <row r="117" spans="1:18" ht="38.25">
      <c r="A117" s="14" t="s">
        <v>88</v>
      </c>
      <c r="B117" s="15" t="s">
        <v>30</v>
      </c>
      <c r="C117" s="15" t="s">
        <v>64</v>
      </c>
      <c r="D117" s="15" t="s">
        <v>29</v>
      </c>
      <c r="E117" s="16">
        <v>110</v>
      </c>
      <c r="F117" s="16">
        <f>E117+J117+K117</f>
        <v>110</v>
      </c>
      <c r="G117" s="16">
        <v>110</v>
      </c>
      <c r="J117" s="97"/>
      <c r="K117" s="98"/>
      <c r="L117" s="97"/>
      <c r="M117" s="98"/>
      <c r="N117" s="97"/>
      <c r="O117" s="98"/>
      <c r="P117" s="97"/>
      <c r="Q117" s="99" t="s">
        <v>232</v>
      </c>
      <c r="R117" s="98"/>
    </row>
    <row r="118" spans="1:18" ht="38.25">
      <c r="A118" s="11" t="s">
        <v>171</v>
      </c>
      <c r="B118" s="12" t="s">
        <v>72</v>
      </c>
      <c r="C118" s="12"/>
      <c r="D118" s="12"/>
      <c r="E118" s="13">
        <f>E119</f>
        <v>1</v>
      </c>
      <c r="F118" s="13">
        <f>F119</f>
        <v>1</v>
      </c>
      <c r="G118" s="13">
        <f>G119</f>
        <v>1</v>
      </c>
      <c r="J118" s="97"/>
      <c r="K118" s="98"/>
      <c r="L118" s="97"/>
      <c r="M118" s="98"/>
      <c r="N118" s="97"/>
      <c r="O118" s="98"/>
      <c r="P118" s="97"/>
      <c r="Q118" s="99"/>
      <c r="R118" s="98"/>
    </row>
    <row r="119" spans="1:18" ht="25.5">
      <c r="A119" s="14" t="s">
        <v>198</v>
      </c>
      <c r="B119" s="15" t="s">
        <v>72</v>
      </c>
      <c r="C119" s="15" t="s">
        <v>62</v>
      </c>
      <c r="D119" s="15" t="s">
        <v>45</v>
      </c>
      <c r="E119" s="16">
        <v>1</v>
      </c>
      <c r="F119" s="16">
        <f>E119+J119+K119</f>
        <v>1</v>
      </c>
      <c r="G119" s="16">
        <v>1</v>
      </c>
      <c r="J119" s="102"/>
      <c r="K119" s="98"/>
      <c r="L119" s="97"/>
      <c r="M119" s="98"/>
      <c r="N119" s="97"/>
      <c r="O119" s="98"/>
      <c r="P119" s="97"/>
      <c r="Q119" s="99"/>
      <c r="R119" s="98"/>
    </row>
    <row r="120" spans="1:18" ht="14.25">
      <c r="A120" s="26" t="s">
        <v>172</v>
      </c>
      <c r="B120" s="27" t="s">
        <v>59</v>
      </c>
      <c r="C120" s="27" t="s">
        <v>0</v>
      </c>
      <c r="D120" s="27"/>
      <c r="E120" s="28">
        <f>E121</f>
        <v>3163.22</v>
      </c>
      <c r="F120" s="28">
        <f>F121</f>
        <v>3334.1510000000003</v>
      </c>
      <c r="G120" s="28">
        <f>G121</f>
        <v>4356.69283</v>
      </c>
      <c r="J120" s="97"/>
      <c r="K120" s="98"/>
      <c r="L120" s="97"/>
      <c r="M120" s="98"/>
      <c r="N120" s="97"/>
      <c r="O120" s="98"/>
      <c r="P120" s="97"/>
      <c r="Q120" s="99"/>
      <c r="R120" s="98"/>
    </row>
    <row r="121" spans="1:18" ht="12.75">
      <c r="A121" s="11" t="s">
        <v>61</v>
      </c>
      <c r="B121" s="12" t="s">
        <v>32</v>
      </c>
      <c r="C121" s="12"/>
      <c r="D121" s="12"/>
      <c r="E121" s="13">
        <f>E122+E130+E132+E134+E137+E139+E141+E143+E145+E147+E150+E162+E152+E154+E156+E158+E160</f>
        <v>3163.22</v>
      </c>
      <c r="F121" s="13">
        <f>F122+F130+F132+F134+F137+F139+F141+F143+F145+F147+F150+F162+F152+F154+F156+F158+F160</f>
        <v>3334.1510000000003</v>
      </c>
      <c r="G121" s="13">
        <f>G122+G130+G132+G134+G137+G139+G141+G143+G145+G147+G150+G162+G152+G154+G156+G158+G160</f>
        <v>4356.69283</v>
      </c>
      <c r="J121" s="97"/>
      <c r="K121" s="98"/>
      <c r="L121" s="97"/>
      <c r="M121" s="98"/>
      <c r="N121" s="97"/>
      <c r="O121" s="98"/>
      <c r="P121" s="97"/>
      <c r="Q121" s="99"/>
      <c r="R121" s="98"/>
    </row>
    <row r="122" spans="1:18" ht="12.75">
      <c r="A122" s="11" t="s">
        <v>31</v>
      </c>
      <c r="B122" s="12" t="s">
        <v>33</v>
      </c>
      <c r="C122" s="12"/>
      <c r="D122" s="12"/>
      <c r="E122" s="13">
        <f>SUM(E123:E129)</f>
        <v>367.64</v>
      </c>
      <c r="F122" s="13">
        <f>SUM(F123:F129)</f>
        <v>410.51</v>
      </c>
      <c r="G122" s="13">
        <f>SUM(G123:G129)</f>
        <v>410.51</v>
      </c>
      <c r="J122" s="97"/>
      <c r="K122" s="98"/>
      <c r="L122" s="97"/>
      <c r="M122" s="98"/>
      <c r="N122" s="97"/>
      <c r="O122" s="98"/>
      <c r="P122" s="97"/>
      <c r="Q122" s="99"/>
      <c r="R122" s="98"/>
    </row>
    <row r="123" spans="1:18" ht="12.75">
      <c r="A123" s="29" t="s">
        <v>173</v>
      </c>
      <c r="B123" s="15" t="s">
        <v>89</v>
      </c>
      <c r="C123" s="15" t="s">
        <v>35</v>
      </c>
      <c r="D123" s="81" t="s">
        <v>45</v>
      </c>
      <c r="E123" s="16">
        <v>112.7</v>
      </c>
      <c r="F123" s="16">
        <f aca="true" t="shared" si="7" ref="F123:F129">E123+J123+K123</f>
        <v>112.7</v>
      </c>
      <c r="G123" s="16">
        <v>112.7</v>
      </c>
      <c r="J123" s="97"/>
      <c r="K123" s="98"/>
      <c r="L123" s="97">
        <v>0</v>
      </c>
      <c r="M123" s="98"/>
      <c r="N123" s="97"/>
      <c r="O123" s="98"/>
      <c r="P123" s="97"/>
      <c r="Q123" s="99"/>
      <c r="R123" s="98"/>
    </row>
    <row r="124" spans="1:18" ht="25.5">
      <c r="A124" s="30" t="s">
        <v>174</v>
      </c>
      <c r="B124" s="15" t="s">
        <v>34</v>
      </c>
      <c r="C124" s="15" t="s">
        <v>35</v>
      </c>
      <c r="D124" s="15" t="s">
        <v>45</v>
      </c>
      <c r="E124" s="16">
        <v>47.2</v>
      </c>
      <c r="F124" s="16">
        <f t="shared" si="7"/>
        <v>47.2</v>
      </c>
      <c r="G124" s="16">
        <v>47.2</v>
      </c>
      <c r="J124" s="97"/>
      <c r="K124" s="98"/>
      <c r="L124" s="97"/>
      <c r="M124" s="98"/>
      <c r="N124" s="97"/>
      <c r="O124" s="98"/>
      <c r="P124" s="97"/>
      <c r="Q124" s="99"/>
      <c r="R124" s="98"/>
    </row>
    <row r="125" spans="1:18" ht="19.5" customHeight="1">
      <c r="A125" s="30" t="s">
        <v>175</v>
      </c>
      <c r="B125" s="15" t="s">
        <v>36</v>
      </c>
      <c r="C125" s="15" t="s">
        <v>35</v>
      </c>
      <c r="D125" s="15" t="s">
        <v>45</v>
      </c>
      <c r="E125" s="16">
        <v>8.7</v>
      </c>
      <c r="F125" s="16">
        <f t="shared" si="7"/>
        <v>8.7</v>
      </c>
      <c r="G125" s="16">
        <v>8.7</v>
      </c>
      <c r="J125" s="97"/>
      <c r="K125" s="98"/>
      <c r="L125" s="97"/>
      <c r="M125" s="98"/>
      <c r="N125" s="97"/>
      <c r="O125" s="98"/>
      <c r="P125" s="97"/>
      <c r="Q125" s="99"/>
      <c r="R125" s="98"/>
    </row>
    <row r="126" spans="1:18" ht="25.5">
      <c r="A126" s="30" t="s">
        <v>176</v>
      </c>
      <c r="B126" s="15" t="s">
        <v>37</v>
      </c>
      <c r="C126" s="15" t="s">
        <v>35</v>
      </c>
      <c r="D126" s="15" t="s">
        <v>45</v>
      </c>
      <c r="E126" s="16">
        <v>33.88</v>
      </c>
      <c r="F126" s="16">
        <f t="shared" si="7"/>
        <v>33.88</v>
      </c>
      <c r="G126" s="16">
        <v>33.88</v>
      </c>
      <c r="J126" s="97"/>
      <c r="K126" s="98"/>
      <c r="L126" s="97"/>
      <c r="M126" s="98"/>
      <c r="N126" s="97"/>
      <c r="O126" s="98"/>
      <c r="P126" s="97"/>
      <c r="Q126" s="99"/>
      <c r="R126" s="98"/>
    </row>
    <row r="127" spans="1:18" ht="25.5">
      <c r="A127" s="30" t="s">
        <v>177</v>
      </c>
      <c r="B127" s="15" t="s">
        <v>38</v>
      </c>
      <c r="C127" s="15" t="s">
        <v>35</v>
      </c>
      <c r="D127" s="15" t="s">
        <v>45</v>
      </c>
      <c r="E127" s="16"/>
      <c r="F127" s="16">
        <f t="shared" si="7"/>
        <v>42.87</v>
      </c>
      <c r="G127" s="16">
        <v>42.87</v>
      </c>
      <c r="J127" s="102">
        <v>42.87</v>
      </c>
      <c r="K127" s="98"/>
      <c r="L127" s="97"/>
      <c r="M127" s="98"/>
      <c r="N127" s="97"/>
      <c r="O127" s="98"/>
      <c r="P127" s="97"/>
      <c r="Q127" s="99"/>
      <c r="R127" s="98"/>
    </row>
    <row r="128" spans="1:18" ht="25.5">
      <c r="A128" s="30" t="s">
        <v>178</v>
      </c>
      <c r="B128" s="15" t="s">
        <v>39</v>
      </c>
      <c r="C128" s="15" t="s">
        <v>35</v>
      </c>
      <c r="D128" s="15" t="s">
        <v>45</v>
      </c>
      <c r="E128" s="16">
        <v>63.5</v>
      </c>
      <c r="F128" s="16">
        <f t="shared" si="7"/>
        <v>63.5</v>
      </c>
      <c r="G128" s="16">
        <v>63.5</v>
      </c>
      <c r="J128" s="97"/>
      <c r="K128" s="98"/>
      <c r="L128" s="97"/>
      <c r="M128" s="98"/>
      <c r="N128" s="97"/>
      <c r="O128" s="98"/>
      <c r="P128" s="97"/>
      <c r="Q128" s="99"/>
      <c r="R128" s="98"/>
    </row>
    <row r="129" spans="1:18" ht="25.5">
      <c r="A129" s="30" t="s">
        <v>179</v>
      </c>
      <c r="B129" s="15" t="s">
        <v>40</v>
      </c>
      <c r="C129" s="15" t="s">
        <v>35</v>
      </c>
      <c r="D129" s="15" t="s">
        <v>45</v>
      </c>
      <c r="E129" s="16">
        <v>101.66</v>
      </c>
      <c r="F129" s="16">
        <f t="shared" si="7"/>
        <v>101.66</v>
      </c>
      <c r="G129" s="16">
        <v>101.66</v>
      </c>
      <c r="J129" s="97"/>
      <c r="K129" s="98"/>
      <c r="L129" s="97"/>
      <c r="M129" s="98"/>
      <c r="N129" s="97"/>
      <c r="O129" s="98"/>
      <c r="P129" s="97"/>
      <c r="Q129" s="99"/>
      <c r="R129" s="98"/>
    </row>
    <row r="130" spans="1:18" ht="12.75">
      <c r="A130" s="11" t="s">
        <v>42</v>
      </c>
      <c r="B130" s="12" t="s">
        <v>43</v>
      </c>
      <c r="C130" s="12" t="s">
        <v>0</v>
      </c>
      <c r="D130" s="12"/>
      <c r="E130" s="13">
        <f>E131</f>
        <v>100</v>
      </c>
      <c r="F130" s="13">
        <f>F131</f>
        <v>100</v>
      </c>
      <c r="G130" s="13">
        <f>G131</f>
        <v>100</v>
      </c>
      <c r="J130" s="97"/>
      <c r="K130" s="98"/>
      <c r="L130" s="97"/>
      <c r="M130" s="98"/>
      <c r="N130" s="97"/>
      <c r="O130" s="98"/>
      <c r="P130" s="97"/>
      <c r="Q130" s="99"/>
      <c r="R130" s="98"/>
    </row>
    <row r="131" spans="1:18" ht="12.75">
      <c r="A131" s="14" t="s">
        <v>86</v>
      </c>
      <c r="B131" s="15" t="s">
        <v>43</v>
      </c>
      <c r="C131" s="15" t="s">
        <v>44</v>
      </c>
      <c r="D131" s="15" t="s">
        <v>41</v>
      </c>
      <c r="E131" s="16">
        <v>100</v>
      </c>
      <c r="F131" s="16">
        <f>E131+J131+K131</f>
        <v>100</v>
      </c>
      <c r="G131" s="16">
        <v>100</v>
      </c>
      <c r="J131" s="97"/>
      <c r="K131" s="98"/>
      <c r="L131" s="97"/>
      <c r="M131" s="98"/>
      <c r="N131" s="97"/>
      <c r="O131" s="98"/>
      <c r="P131" s="97"/>
      <c r="Q131" s="99"/>
      <c r="R131" s="98"/>
    </row>
    <row r="132" spans="1:18" ht="38.25">
      <c r="A132" s="11" t="s">
        <v>180</v>
      </c>
      <c r="B132" s="12" t="s">
        <v>46</v>
      </c>
      <c r="C132" s="12" t="s">
        <v>0</v>
      </c>
      <c r="D132" s="12"/>
      <c r="E132" s="13">
        <f>E133</f>
        <v>26.7</v>
      </c>
      <c r="F132" s="13">
        <f>F133</f>
        <v>26.7</v>
      </c>
      <c r="G132" s="13">
        <f>G133</f>
        <v>295</v>
      </c>
      <c r="J132" s="97"/>
      <c r="K132" s="98"/>
      <c r="L132" s="97"/>
      <c r="M132" s="98"/>
      <c r="N132" s="97"/>
      <c r="O132" s="98"/>
      <c r="P132" s="97"/>
      <c r="Q132" s="99"/>
      <c r="R132" s="98"/>
    </row>
    <row r="133" spans="1:18" ht="25.5">
      <c r="A133" s="14" t="s">
        <v>103</v>
      </c>
      <c r="B133" s="15" t="s">
        <v>46</v>
      </c>
      <c r="C133" s="15" t="s">
        <v>62</v>
      </c>
      <c r="D133" s="15" t="s">
        <v>45</v>
      </c>
      <c r="E133" s="16">
        <v>26.7</v>
      </c>
      <c r="F133" s="16">
        <f>E133+J133+K133</f>
        <v>26.7</v>
      </c>
      <c r="G133" s="77">
        <f>145+N133</f>
        <v>295</v>
      </c>
      <c r="J133" s="120"/>
      <c r="K133" s="121"/>
      <c r="L133" s="102">
        <v>118.3</v>
      </c>
      <c r="M133" s="80"/>
      <c r="N133" s="101">
        <v>150</v>
      </c>
      <c r="O133" s="98"/>
      <c r="P133" s="101"/>
      <c r="Q133" s="99"/>
      <c r="R133" s="98"/>
    </row>
    <row r="134" spans="1:18" ht="25.5">
      <c r="A134" s="11" t="s">
        <v>71</v>
      </c>
      <c r="B134" s="12" t="s">
        <v>181</v>
      </c>
      <c r="C134" s="12" t="s">
        <v>0</v>
      </c>
      <c r="D134" s="12"/>
      <c r="E134" s="13">
        <f>E135+E136</f>
        <v>411.40000000000003</v>
      </c>
      <c r="F134" s="13">
        <f>F135+F136</f>
        <v>411.40000000000003</v>
      </c>
      <c r="G134" s="13">
        <f>G135+G136</f>
        <v>532.2</v>
      </c>
      <c r="J134" s="97"/>
      <c r="K134" s="98"/>
      <c r="L134" s="97"/>
      <c r="M134" s="98"/>
      <c r="N134" s="97"/>
      <c r="O134" s="98"/>
      <c r="P134" s="97"/>
      <c r="Q134" s="99"/>
      <c r="R134" s="98"/>
    </row>
    <row r="135" spans="1:18" ht="25.5">
      <c r="A135" s="14" t="s">
        <v>103</v>
      </c>
      <c r="B135" s="15" t="s">
        <v>47</v>
      </c>
      <c r="C135" s="15" t="s">
        <v>62</v>
      </c>
      <c r="D135" s="15" t="s">
        <v>45</v>
      </c>
      <c r="E135" s="16">
        <v>386.3</v>
      </c>
      <c r="F135" s="16">
        <f>E135+J135+K135</f>
        <v>386.3</v>
      </c>
      <c r="G135" s="16">
        <f>386.3+70.8</f>
        <v>457.1</v>
      </c>
      <c r="J135" s="102"/>
      <c r="K135" s="104"/>
      <c r="L135" s="97"/>
      <c r="M135" s="98"/>
      <c r="N135" s="97">
        <v>70.8</v>
      </c>
      <c r="O135" s="98"/>
      <c r="P135" s="97"/>
      <c r="Q135" s="99"/>
      <c r="R135" s="98"/>
    </row>
    <row r="136" spans="1:18" ht="12.75">
      <c r="A136" s="14" t="s">
        <v>48</v>
      </c>
      <c r="B136" s="15" t="s">
        <v>47</v>
      </c>
      <c r="C136" s="15" t="s">
        <v>49</v>
      </c>
      <c r="D136" s="15" t="s">
        <v>45</v>
      </c>
      <c r="E136" s="16">
        <v>25.1</v>
      </c>
      <c r="F136" s="16">
        <f>E136+J136+K136</f>
        <v>25.1</v>
      </c>
      <c r="G136" s="16">
        <f>25.1+50</f>
        <v>75.1</v>
      </c>
      <c r="J136" s="97"/>
      <c r="K136" s="98"/>
      <c r="L136" s="97"/>
      <c r="M136" s="98"/>
      <c r="N136" s="97">
        <v>50</v>
      </c>
      <c r="O136" s="98" t="s">
        <v>230</v>
      </c>
      <c r="P136" s="97"/>
      <c r="Q136" s="99"/>
      <c r="R136" s="98"/>
    </row>
    <row r="137" spans="1:18" ht="25.5">
      <c r="A137" s="31" t="s">
        <v>74</v>
      </c>
      <c r="B137" s="1" t="s">
        <v>73</v>
      </c>
      <c r="C137" s="1"/>
      <c r="D137" s="1"/>
      <c r="E137" s="32">
        <f>E138</f>
        <v>59.76</v>
      </c>
      <c r="F137" s="32">
        <f>F138</f>
        <v>59.76</v>
      </c>
      <c r="G137" s="32">
        <f>G138</f>
        <v>59.76</v>
      </c>
      <c r="J137" s="97"/>
      <c r="K137" s="98"/>
      <c r="L137" s="97"/>
      <c r="M137" s="98"/>
      <c r="N137" s="97"/>
      <c r="O137" s="98"/>
      <c r="P137" s="97"/>
      <c r="Q137" s="99"/>
      <c r="R137" s="98"/>
    </row>
    <row r="138" spans="1:18" ht="25.5">
      <c r="A138" s="14" t="s">
        <v>198</v>
      </c>
      <c r="B138" s="15" t="s">
        <v>73</v>
      </c>
      <c r="C138" s="15" t="s">
        <v>62</v>
      </c>
      <c r="D138" s="15" t="s">
        <v>45</v>
      </c>
      <c r="E138" s="16">
        <v>59.76</v>
      </c>
      <c r="F138" s="16">
        <f>E138+J138+K138</f>
        <v>59.76</v>
      </c>
      <c r="G138" s="16">
        <v>59.76</v>
      </c>
      <c r="J138" s="97"/>
      <c r="K138" s="98"/>
      <c r="L138" s="97"/>
      <c r="M138" s="98"/>
      <c r="N138" s="97"/>
      <c r="O138" s="98"/>
      <c r="P138" s="97"/>
      <c r="Q138" s="99"/>
      <c r="R138" s="98"/>
    </row>
    <row r="139" spans="1:18" ht="36" customHeight="1">
      <c r="A139" s="11" t="s">
        <v>165</v>
      </c>
      <c r="B139" s="12" t="s">
        <v>166</v>
      </c>
      <c r="C139" s="12" t="s">
        <v>0</v>
      </c>
      <c r="D139" s="12"/>
      <c r="E139" s="13">
        <f>E140</f>
        <v>1113.52</v>
      </c>
      <c r="F139" s="13">
        <f>F140</f>
        <v>1113.52</v>
      </c>
      <c r="G139" s="13">
        <f>G140</f>
        <v>1023.52</v>
      </c>
      <c r="J139" s="97"/>
      <c r="K139" s="98"/>
      <c r="L139" s="97"/>
      <c r="M139" s="98"/>
      <c r="N139" s="97"/>
      <c r="O139" s="98"/>
      <c r="P139" s="97"/>
      <c r="Q139" s="99"/>
      <c r="R139" s="98"/>
    </row>
    <row r="140" spans="1:18" ht="12.75">
      <c r="A140" s="14" t="s">
        <v>75</v>
      </c>
      <c r="B140" s="15" t="s">
        <v>166</v>
      </c>
      <c r="C140" s="15" t="s">
        <v>69</v>
      </c>
      <c r="D140" s="15" t="s">
        <v>9</v>
      </c>
      <c r="E140" s="16">
        <v>1113.52</v>
      </c>
      <c r="F140" s="16">
        <f>E140+J140+K140</f>
        <v>1113.52</v>
      </c>
      <c r="G140" s="77">
        <v>1023.52</v>
      </c>
      <c r="J140" s="97"/>
      <c r="K140" s="98"/>
      <c r="L140" s="97">
        <v>-90</v>
      </c>
      <c r="M140" s="98" t="s">
        <v>221</v>
      </c>
      <c r="N140" s="97"/>
      <c r="O140" s="98"/>
      <c r="P140" s="97"/>
      <c r="Q140" s="99"/>
      <c r="R140" s="98"/>
    </row>
    <row r="141" spans="1:18" ht="25.5">
      <c r="A141" s="11" t="s">
        <v>54</v>
      </c>
      <c r="B141" s="12" t="s">
        <v>56</v>
      </c>
      <c r="C141" s="12" t="s">
        <v>0</v>
      </c>
      <c r="D141" s="12"/>
      <c r="E141" s="13">
        <f>E142</f>
        <v>0</v>
      </c>
      <c r="F141" s="13">
        <f>F142</f>
        <v>0</v>
      </c>
      <c r="G141" s="13">
        <f>G142</f>
        <v>0</v>
      </c>
      <c r="J141" s="97"/>
      <c r="K141" s="98"/>
      <c r="L141" s="97"/>
      <c r="M141" s="98"/>
      <c r="N141" s="97"/>
      <c r="O141" s="98"/>
      <c r="P141" s="97"/>
      <c r="Q141" s="99"/>
      <c r="R141" s="98"/>
    </row>
    <row r="142" spans="1:18" ht="25.5">
      <c r="A142" s="14" t="s">
        <v>103</v>
      </c>
      <c r="B142" s="15" t="s">
        <v>56</v>
      </c>
      <c r="C142" s="15" t="s">
        <v>62</v>
      </c>
      <c r="D142" s="15" t="s">
        <v>55</v>
      </c>
      <c r="E142" s="16"/>
      <c r="F142" s="16">
        <f>E142+J142+K142</f>
        <v>0</v>
      </c>
      <c r="G142" s="16">
        <v>0</v>
      </c>
      <c r="J142" s="97"/>
      <c r="K142" s="98"/>
      <c r="L142" s="97"/>
      <c r="M142" s="98"/>
      <c r="N142" s="97"/>
      <c r="O142" s="98"/>
      <c r="P142" s="97"/>
      <c r="Q142" s="99"/>
      <c r="R142" s="98"/>
    </row>
    <row r="143" spans="1:18" ht="38.25">
      <c r="A143" s="31" t="s">
        <v>196</v>
      </c>
      <c r="B143" s="1" t="s">
        <v>194</v>
      </c>
      <c r="C143" s="1"/>
      <c r="D143" s="1"/>
      <c r="E143" s="32">
        <f>E144</f>
        <v>0</v>
      </c>
      <c r="F143" s="32">
        <f>F144</f>
        <v>112</v>
      </c>
      <c r="G143" s="32">
        <f>G144</f>
        <v>112</v>
      </c>
      <c r="J143" s="97"/>
      <c r="K143" s="98"/>
      <c r="L143" s="97"/>
      <c r="M143" s="98"/>
      <c r="N143" s="97"/>
      <c r="O143" s="98"/>
      <c r="P143" s="97"/>
      <c r="Q143" s="99"/>
      <c r="R143" s="98"/>
    </row>
    <row r="144" spans="1:18" ht="25.5">
      <c r="A144" s="14" t="s">
        <v>198</v>
      </c>
      <c r="B144" s="15" t="s">
        <v>194</v>
      </c>
      <c r="C144" s="15" t="s">
        <v>62</v>
      </c>
      <c r="D144" s="15" t="s">
        <v>45</v>
      </c>
      <c r="E144" s="16">
        <v>0</v>
      </c>
      <c r="F144" s="16">
        <f>E144+J144+K144</f>
        <v>112</v>
      </c>
      <c r="G144" s="16">
        <v>112</v>
      </c>
      <c r="J144" s="97">
        <v>112</v>
      </c>
      <c r="K144" s="98"/>
      <c r="L144" s="97"/>
      <c r="M144" s="98"/>
      <c r="N144" s="97"/>
      <c r="O144" s="98"/>
      <c r="P144" s="97"/>
      <c r="Q144" s="99"/>
      <c r="R144" s="98"/>
    </row>
    <row r="145" spans="1:18" ht="38.25">
      <c r="A145" s="31" t="s">
        <v>197</v>
      </c>
      <c r="B145" s="1" t="s">
        <v>195</v>
      </c>
      <c r="C145" s="1"/>
      <c r="D145" s="1"/>
      <c r="E145" s="32">
        <f>E146</f>
        <v>0</v>
      </c>
      <c r="F145" s="32">
        <f>F146</f>
        <v>50</v>
      </c>
      <c r="G145" s="32">
        <f>G146</f>
        <v>61.730000000000004</v>
      </c>
      <c r="J145" s="97"/>
      <c r="K145" s="98"/>
      <c r="L145" s="97"/>
      <c r="M145" s="98"/>
      <c r="N145" s="97"/>
      <c r="O145" s="98"/>
      <c r="P145" s="97"/>
      <c r="Q145" s="99"/>
      <c r="R145" s="98"/>
    </row>
    <row r="146" spans="1:18" ht="25.5">
      <c r="A146" s="14" t="s">
        <v>198</v>
      </c>
      <c r="B146" s="15" t="s">
        <v>195</v>
      </c>
      <c r="C146" s="15" t="s">
        <v>62</v>
      </c>
      <c r="D146" s="15" t="s">
        <v>45</v>
      </c>
      <c r="E146" s="16">
        <v>0</v>
      </c>
      <c r="F146" s="16">
        <f>E146+J146+K146</f>
        <v>50</v>
      </c>
      <c r="G146" s="16">
        <f>50+P146</f>
        <v>61.730000000000004</v>
      </c>
      <c r="J146" s="97"/>
      <c r="K146" s="98">
        <v>50</v>
      </c>
      <c r="L146" s="97"/>
      <c r="M146" s="98"/>
      <c r="N146" s="97"/>
      <c r="O146" s="98"/>
      <c r="P146" s="97">
        <v>11.73</v>
      </c>
      <c r="Q146" s="99"/>
      <c r="R146" s="98"/>
    </row>
    <row r="147" spans="1:18" ht="25.5">
      <c r="A147" s="11" t="s">
        <v>50</v>
      </c>
      <c r="B147" s="12" t="s">
        <v>182</v>
      </c>
      <c r="C147" s="12"/>
      <c r="D147" s="12"/>
      <c r="E147" s="13">
        <f>E148+E149</f>
        <v>454.5</v>
      </c>
      <c r="F147" s="13">
        <f>F148+F149</f>
        <v>400.561</v>
      </c>
      <c r="G147" s="13">
        <f>G148+G149</f>
        <v>275.51</v>
      </c>
      <c r="J147" s="97"/>
      <c r="K147" s="98"/>
      <c r="L147" s="97"/>
      <c r="M147" s="98"/>
      <c r="N147" s="97"/>
      <c r="O147" s="98"/>
      <c r="P147" s="97"/>
      <c r="Q147" s="99"/>
      <c r="R147" s="98"/>
    </row>
    <row r="148" spans="1:18" ht="25.5">
      <c r="A148" s="14" t="s">
        <v>169</v>
      </c>
      <c r="B148" s="15" t="s">
        <v>52</v>
      </c>
      <c r="C148" s="15" t="s">
        <v>63</v>
      </c>
      <c r="D148" s="15" t="s">
        <v>51</v>
      </c>
      <c r="E148" s="16">
        <v>430.93</v>
      </c>
      <c r="F148" s="16">
        <f>E148+J148+K148</f>
        <v>382.111</v>
      </c>
      <c r="G148" s="77">
        <f>287.729+N148</f>
        <v>257.06</v>
      </c>
      <c r="J148" s="102">
        <v>-48.819</v>
      </c>
      <c r="K148" s="98"/>
      <c r="L148" s="102">
        <v>-94.382</v>
      </c>
      <c r="M148" s="110"/>
      <c r="N148" s="105">
        <v>-30.669</v>
      </c>
      <c r="O148" s="98"/>
      <c r="P148" s="105"/>
      <c r="Q148" s="99"/>
      <c r="R148" s="98"/>
    </row>
    <row r="149" spans="1:18" ht="25.5">
      <c r="A149" s="14" t="s">
        <v>103</v>
      </c>
      <c r="B149" s="15" t="s">
        <v>52</v>
      </c>
      <c r="C149" s="15" t="s">
        <v>62</v>
      </c>
      <c r="D149" s="15" t="s">
        <v>51</v>
      </c>
      <c r="E149" s="16">
        <v>23.57</v>
      </c>
      <c r="F149" s="16">
        <f>E149+J149+K149</f>
        <v>18.45</v>
      </c>
      <c r="G149" s="16">
        <v>18.45</v>
      </c>
      <c r="J149" s="97">
        <v>-5.12</v>
      </c>
      <c r="K149" s="98"/>
      <c r="L149" s="97"/>
      <c r="M149" s="98"/>
      <c r="N149" s="97"/>
      <c r="O149" s="98"/>
      <c r="P149" s="97"/>
      <c r="Q149" s="99"/>
      <c r="R149" s="98"/>
    </row>
    <row r="150" spans="1:18" ht="69" customHeight="1">
      <c r="A150" s="11" t="s">
        <v>206</v>
      </c>
      <c r="B150" s="12" t="s">
        <v>205</v>
      </c>
      <c r="C150" s="12" t="s">
        <v>0</v>
      </c>
      <c r="D150" s="12"/>
      <c r="E150" s="13">
        <f>E151</f>
        <v>0</v>
      </c>
      <c r="F150" s="13">
        <f>F151</f>
        <v>0</v>
      </c>
      <c r="G150" s="13">
        <f>G151</f>
        <v>482.34</v>
      </c>
      <c r="J150" s="97"/>
      <c r="K150" s="98"/>
      <c r="L150" s="97"/>
      <c r="M150" s="98"/>
      <c r="N150" s="97"/>
      <c r="O150" s="98"/>
      <c r="P150" s="97"/>
      <c r="Q150" s="99"/>
      <c r="R150" s="98"/>
    </row>
    <row r="151" spans="1:18" ht="25.5">
      <c r="A151" s="14" t="s">
        <v>103</v>
      </c>
      <c r="B151" s="15" t="s">
        <v>205</v>
      </c>
      <c r="C151" s="15" t="s">
        <v>62</v>
      </c>
      <c r="D151" s="15" t="s">
        <v>3</v>
      </c>
      <c r="E151" s="16">
        <v>0</v>
      </c>
      <c r="F151" s="16">
        <f>E151+J151+K151</f>
        <v>0</v>
      </c>
      <c r="G151" s="77">
        <v>482.34</v>
      </c>
      <c r="J151" s="97"/>
      <c r="K151" s="98"/>
      <c r="L151" s="102">
        <v>482.34</v>
      </c>
      <c r="M151" s="98"/>
      <c r="N151" s="97"/>
      <c r="O151" s="98"/>
      <c r="P151" s="97"/>
      <c r="Q151" s="99"/>
      <c r="R151" s="98"/>
    </row>
    <row r="152" spans="1:18" ht="25.5">
      <c r="A152" s="62" t="s">
        <v>209</v>
      </c>
      <c r="B152" s="12" t="s">
        <v>208</v>
      </c>
      <c r="C152" s="12" t="s">
        <v>0</v>
      </c>
      <c r="D152" s="12"/>
      <c r="E152" s="13">
        <f>E153</f>
        <v>0</v>
      </c>
      <c r="F152" s="13">
        <f>F153</f>
        <v>0</v>
      </c>
      <c r="G152" s="54">
        <f>G153</f>
        <v>250</v>
      </c>
      <c r="J152" s="97"/>
      <c r="K152" s="98"/>
      <c r="L152" s="97"/>
      <c r="M152" s="98"/>
      <c r="N152" s="97"/>
      <c r="O152" s="98"/>
      <c r="P152" s="97"/>
      <c r="Q152" s="99"/>
      <c r="R152" s="98"/>
    </row>
    <row r="153" spans="1:18" ht="25.5">
      <c r="A153" s="14" t="s">
        <v>103</v>
      </c>
      <c r="B153" s="15" t="s">
        <v>208</v>
      </c>
      <c r="C153" s="15" t="s">
        <v>62</v>
      </c>
      <c r="D153" s="15" t="s">
        <v>17</v>
      </c>
      <c r="E153" s="16">
        <v>0</v>
      </c>
      <c r="F153" s="16">
        <f>E153+J153+K153</f>
        <v>0</v>
      </c>
      <c r="G153" s="77">
        <v>250</v>
      </c>
      <c r="J153" s="97"/>
      <c r="K153" s="98"/>
      <c r="L153" s="102">
        <v>150</v>
      </c>
      <c r="M153" s="98">
        <v>100</v>
      </c>
      <c r="N153" s="97"/>
      <c r="O153" s="98"/>
      <c r="P153" s="97"/>
      <c r="Q153" s="99"/>
      <c r="R153" s="98"/>
    </row>
    <row r="154" spans="1:18" ht="12.75">
      <c r="A154" s="11" t="s">
        <v>201</v>
      </c>
      <c r="B154" s="12" t="s">
        <v>202</v>
      </c>
      <c r="C154" s="12" t="s">
        <v>0</v>
      </c>
      <c r="D154" s="12"/>
      <c r="E154" s="13">
        <f>E155</f>
        <v>0</v>
      </c>
      <c r="F154" s="13">
        <f>F155</f>
        <v>10</v>
      </c>
      <c r="G154" s="13">
        <f>G155</f>
        <v>10</v>
      </c>
      <c r="J154" s="97"/>
      <c r="K154" s="98"/>
      <c r="L154" s="97"/>
      <c r="M154" s="98"/>
      <c r="N154" s="97"/>
      <c r="O154" s="98"/>
      <c r="P154" s="97"/>
      <c r="Q154" s="99"/>
      <c r="R154" s="98"/>
    </row>
    <row r="155" spans="1:18" ht="25.5">
      <c r="A155" s="14" t="s">
        <v>103</v>
      </c>
      <c r="B155" s="15" t="s">
        <v>202</v>
      </c>
      <c r="C155" s="15" t="s">
        <v>62</v>
      </c>
      <c r="D155" s="15" t="s">
        <v>187</v>
      </c>
      <c r="E155" s="16">
        <v>0</v>
      </c>
      <c r="F155" s="16">
        <f>E155+J155+K155</f>
        <v>10</v>
      </c>
      <c r="G155" s="16">
        <v>10</v>
      </c>
      <c r="J155" s="97"/>
      <c r="K155" s="98">
        <v>10</v>
      </c>
      <c r="L155" s="97"/>
      <c r="M155" s="98"/>
      <c r="N155" s="97"/>
      <c r="O155" s="98"/>
      <c r="P155" s="97"/>
      <c r="Q155" s="99"/>
      <c r="R155" s="98"/>
    </row>
    <row r="156" spans="1:18" ht="25.5">
      <c r="A156" s="11" t="s">
        <v>183</v>
      </c>
      <c r="B156" s="12" t="s">
        <v>58</v>
      </c>
      <c r="C156" s="12" t="s">
        <v>0</v>
      </c>
      <c r="D156" s="12"/>
      <c r="E156" s="13">
        <f>E157</f>
        <v>576.1</v>
      </c>
      <c r="F156" s="13">
        <f>F157</f>
        <v>576.1</v>
      </c>
      <c r="G156" s="13">
        <f>G157</f>
        <v>576.1</v>
      </c>
      <c r="J156" s="97"/>
      <c r="K156" s="98"/>
      <c r="L156" s="97"/>
      <c r="M156" s="98"/>
      <c r="N156" s="97"/>
      <c r="O156" s="98"/>
      <c r="P156" s="97"/>
      <c r="Q156" s="99"/>
      <c r="R156" s="98"/>
    </row>
    <row r="157" spans="1:18" ht="25.5">
      <c r="A157" s="14" t="s">
        <v>103</v>
      </c>
      <c r="B157" s="15" t="s">
        <v>58</v>
      </c>
      <c r="C157" s="15" t="s">
        <v>62</v>
      </c>
      <c r="D157" s="15" t="s">
        <v>45</v>
      </c>
      <c r="E157" s="16">
        <v>576.1</v>
      </c>
      <c r="F157" s="16">
        <f>E157+J157+K157</f>
        <v>576.1</v>
      </c>
      <c r="G157" s="16">
        <v>576.1</v>
      </c>
      <c r="J157" s="97"/>
      <c r="K157" s="98"/>
      <c r="L157" s="97"/>
      <c r="M157" s="98"/>
      <c r="N157" s="97"/>
      <c r="O157" s="98"/>
      <c r="P157" s="97"/>
      <c r="Q157" s="99"/>
      <c r="R157" s="98"/>
    </row>
    <row r="158" spans="1:18" ht="38.25">
      <c r="A158" s="11" t="s">
        <v>203</v>
      </c>
      <c r="B158" s="12" t="s">
        <v>204</v>
      </c>
      <c r="C158" s="12" t="s">
        <v>0</v>
      </c>
      <c r="D158" s="12"/>
      <c r="E158" s="13">
        <f>E159</f>
        <v>0</v>
      </c>
      <c r="F158" s="13">
        <f>F159</f>
        <v>10</v>
      </c>
      <c r="G158" s="13">
        <f>G159</f>
        <v>10</v>
      </c>
      <c r="J158" s="97"/>
      <c r="K158" s="98"/>
      <c r="L158" s="97"/>
      <c r="M158" s="98"/>
      <c r="N158" s="97"/>
      <c r="O158" s="98"/>
      <c r="P158" s="97"/>
      <c r="Q158" s="99"/>
      <c r="R158" s="98"/>
    </row>
    <row r="159" spans="1:18" ht="25.5">
      <c r="A159" s="14" t="s">
        <v>103</v>
      </c>
      <c r="B159" s="15" t="s">
        <v>204</v>
      </c>
      <c r="C159" s="15" t="s">
        <v>62</v>
      </c>
      <c r="D159" s="15" t="s">
        <v>191</v>
      </c>
      <c r="E159" s="16">
        <v>0</v>
      </c>
      <c r="F159" s="16">
        <f>E159+J159+K159</f>
        <v>10</v>
      </c>
      <c r="G159" s="16">
        <v>10</v>
      </c>
      <c r="J159" s="97"/>
      <c r="K159" s="98">
        <v>10</v>
      </c>
      <c r="L159" s="97"/>
      <c r="M159" s="98"/>
      <c r="N159" s="97"/>
      <c r="O159" s="98"/>
      <c r="P159" s="97"/>
      <c r="Q159" s="99"/>
      <c r="R159" s="98"/>
    </row>
    <row r="160" spans="1:18" ht="12.75">
      <c r="A160" s="11" t="s">
        <v>184</v>
      </c>
      <c r="B160" s="12" t="s">
        <v>57</v>
      </c>
      <c r="C160" s="12" t="s">
        <v>0</v>
      </c>
      <c r="D160" s="12"/>
      <c r="E160" s="13">
        <f>E161</f>
        <v>53.6</v>
      </c>
      <c r="F160" s="13">
        <f>F161</f>
        <v>53.6</v>
      </c>
      <c r="G160" s="13">
        <f>G161</f>
        <v>53.6</v>
      </c>
      <c r="J160" s="97"/>
      <c r="K160" s="98"/>
      <c r="L160" s="97"/>
      <c r="M160" s="98"/>
      <c r="N160" s="97"/>
      <c r="O160" s="98"/>
      <c r="P160" s="97"/>
      <c r="Q160" s="99"/>
      <c r="R160" s="98"/>
    </row>
    <row r="161" spans="1:18" ht="26.25" thickBot="1">
      <c r="A161" s="23" t="s">
        <v>103</v>
      </c>
      <c r="B161" s="24" t="s">
        <v>57</v>
      </c>
      <c r="C161" s="24" t="s">
        <v>62</v>
      </c>
      <c r="D161" s="24" t="s">
        <v>45</v>
      </c>
      <c r="E161" s="25">
        <v>53.6</v>
      </c>
      <c r="F161" s="16">
        <f>E161+J161+K161</f>
        <v>53.6</v>
      </c>
      <c r="G161" s="25">
        <v>53.6</v>
      </c>
      <c r="J161" s="97"/>
      <c r="K161" s="98"/>
      <c r="L161" s="97"/>
      <c r="M161" s="98"/>
      <c r="N161" s="97"/>
      <c r="O161" s="98"/>
      <c r="P161" s="97"/>
      <c r="Q161" s="99"/>
      <c r="R161" s="98"/>
    </row>
    <row r="162" spans="1:18" ht="38.25">
      <c r="A162" s="11" t="s">
        <v>207</v>
      </c>
      <c r="B162" s="12" t="s">
        <v>210</v>
      </c>
      <c r="C162" s="12" t="s">
        <v>0</v>
      </c>
      <c r="D162" s="12"/>
      <c r="E162" s="13">
        <f>E163</f>
        <v>0</v>
      </c>
      <c r="F162" s="13">
        <f>F163</f>
        <v>0</v>
      </c>
      <c r="G162" s="13">
        <f>G163</f>
        <v>104.42282999999999</v>
      </c>
      <c r="J162" s="97"/>
      <c r="K162" s="98"/>
      <c r="L162" s="97"/>
      <c r="M162" s="98"/>
      <c r="N162" s="97"/>
      <c r="O162" s="98"/>
      <c r="P162" s="97"/>
      <c r="Q162" s="99"/>
      <c r="R162" s="98"/>
    </row>
    <row r="163" spans="1:18" ht="40.5" customHeight="1" thickBot="1">
      <c r="A163" s="14" t="s">
        <v>103</v>
      </c>
      <c r="B163" s="15" t="s">
        <v>210</v>
      </c>
      <c r="C163" s="15" t="s">
        <v>62</v>
      </c>
      <c r="D163" s="15" t="s">
        <v>3</v>
      </c>
      <c r="E163" s="16">
        <v>0</v>
      </c>
      <c r="F163" s="16">
        <f>E163+J163+K163</f>
        <v>0</v>
      </c>
      <c r="G163" s="77">
        <f>217.66+N163</f>
        <v>104.42282999999999</v>
      </c>
      <c r="J163" s="122"/>
      <c r="K163" s="123"/>
      <c r="L163" s="102">
        <v>217.66</v>
      </c>
      <c r="M163" s="98"/>
      <c r="N163" s="111">
        <v>-113.23717</v>
      </c>
      <c r="O163" s="112"/>
      <c r="P163" s="111"/>
      <c r="Q163" s="113"/>
      <c r="R163" s="98"/>
    </row>
    <row r="164" spans="1:18" ht="15" thickBot="1">
      <c r="A164" s="58" t="s">
        <v>60</v>
      </c>
      <c r="B164" s="59"/>
      <c r="C164" s="59"/>
      <c r="D164" s="59"/>
      <c r="E164" s="60">
        <f>E8+E105</f>
        <v>38275.229999999996</v>
      </c>
      <c r="F164" s="60">
        <f>F8+F105</f>
        <v>37710.161</v>
      </c>
      <c r="G164" s="61">
        <f>G8+G105</f>
        <v>48302.64527</v>
      </c>
      <c r="J164" s="114">
        <f aca="true" t="shared" si="8" ref="J164:R164">SUM(J8:J163)</f>
        <v>-1360.069</v>
      </c>
      <c r="K164" s="115">
        <f t="shared" si="8"/>
        <v>795</v>
      </c>
      <c r="L164" s="116">
        <f t="shared" si="8"/>
        <v>4556.258</v>
      </c>
      <c r="M164" s="116">
        <f t="shared" si="8"/>
        <v>1131.201</v>
      </c>
      <c r="N164" s="116">
        <f t="shared" si="8"/>
        <v>4164.79727</v>
      </c>
      <c r="O164" s="116">
        <f t="shared" si="8"/>
        <v>-200</v>
      </c>
      <c r="P164" s="115">
        <f t="shared" si="8"/>
        <v>552.73</v>
      </c>
      <c r="Q164" s="115">
        <f t="shared" si="8"/>
        <v>335</v>
      </c>
      <c r="R164" s="115">
        <f t="shared" si="8"/>
        <v>52.5</v>
      </c>
    </row>
    <row r="166" spans="10:16" ht="12.75">
      <c r="J166" s="93">
        <f>J164+K164</f>
        <v>-565.069</v>
      </c>
      <c r="L166" s="93">
        <f>L164+M164</f>
        <v>5687.459</v>
      </c>
      <c r="N166" s="117">
        <f>N164+O164</f>
        <v>3964.79727</v>
      </c>
      <c r="P166" s="117">
        <f>SUM(P8:R163)</f>
        <v>940.23</v>
      </c>
    </row>
    <row r="168" spans="6:16" ht="12.75">
      <c r="F168" s="73"/>
      <c r="P168" s="117"/>
    </row>
  </sheetData>
  <sheetProtection/>
  <mergeCells count="42">
    <mergeCell ref="B1:G1"/>
    <mergeCell ref="B2:G2"/>
    <mergeCell ref="B3:G3"/>
    <mergeCell ref="B4:G4"/>
    <mergeCell ref="A5:I5"/>
    <mergeCell ref="A6:G6"/>
    <mergeCell ref="H6:I6"/>
    <mergeCell ref="J7:K7"/>
    <mergeCell ref="L7:M7"/>
    <mergeCell ref="B10:B11"/>
    <mergeCell ref="C10:C11"/>
    <mergeCell ref="D10:D11"/>
    <mergeCell ref="E10:E11"/>
    <mergeCell ref="F10:F11"/>
    <mergeCell ref="G10:G11"/>
    <mergeCell ref="G39:G40"/>
    <mergeCell ref="B26:B27"/>
    <mergeCell ref="C26:C27"/>
    <mergeCell ref="D26:D27"/>
    <mergeCell ref="E26:E27"/>
    <mergeCell ref="F26:F27"/>
    <mergeCell ref="G26:G27"/>
    <mergeCell ref="C69:C70"/>
    <mergeCell ref="D69:D70"/>
    <mergeCell ref="E69:E70"/>
    <mergeCell ref="F69:F70"/>
    <mergeCell ref="G69:G70"/>
    <mergeCell ref="B39:B40"/>
    <mergeCell ref="C39:C40"/>
    <mergeCell ref="D39:D40"/>
    <mergeCell ref="E39:E40"/>
    <mergeCell ref="F39:F40"/>
    <mergeCell ref="N66:O66"/>
    <mergeCell ref="J133:K133"/>
    <mergeCell ref="J163:K163"/>
    <mergeCell ref="B86:B87"/>
    <mergeCell ref="C86:C87"/>
    <mergeCell ref="D86:D87"/>
    <mergeCell ref="E86:E87"/>
    <mergeCell ref="F86:F87"/>
    <mergeCell ref="G86:G87"/>
    <mergeCell ref="B69:B70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2015-12-21T07:00:48Z</cp:lastPrinted>
  <dcterms:created xsi:type="dcterms:W3CDTF">2002-03-11T10:22:12Z</dcterms:created>
  <dcterms:modified xsi:type="dcterms:W3CDTF">2015-12-21T07:01:02Z</dcterms:modified>
  <cp:category/>
  <cp:version/>
  <cp:contentType/>
  <cp:contentStatus/>
</cp:coreProperties>
</file>