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Titles" localSheetId="0">'Приложение 1'!$6:$7</definedName>
    <definedName name="_xlnm.Print_Area" localSheetId="0">'Приложение 1'!$A$1:$F$174</definedName>
    <definedName name="_xlnm.Print_Area" localSheetId="3">'Приложение 5'!$A$1:$F$79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<sst xmlns="http://schemas.openxmlformats.org/spreadsheetml/2006/main" count="543" uniqueCount="357">
  <si>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</si>
  <si>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</si>
  <si>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</si>
  <si>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</si>
  <si>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</si>
  <si>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</si>
  <si>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</si>
  <si>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</si>
  <si>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</si>
  <si>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</si>
  <si>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</si>
  <si>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</si>
  <si>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</si>
  <si>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</si>
  <si>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</si>
  <si>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</si>
  <si>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</si>
  <si>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</si>
  <si>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</si>
  <si>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</si>
  <si>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</si>
  <si>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</si>
  <si>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</si>
  <si>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</si>
  <si>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</si>
  <si>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</si>
  <si>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</si>
  <si>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</si>
  <si>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</si>
  <si>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</si>
  <si>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</si>
  <si>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</si>
  <si>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</si>
  <si>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</si>
  <si>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</si>
  <si>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</si>
  <si>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</si>
  <si>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</si>
  <si>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</si>
  <si>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</si>
  <si>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</si>
  <si>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</si>
  <si>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</si>
  <si>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</si>
  <si>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</si>
  <si>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</si>
  <si>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</si>
  <si>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</si>
  <si>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</si>
  <si>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</si>
  <si>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</si>
  <si>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</si>
  <si>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</si>
  <si>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</si>
  <si>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</si>
  <si>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</si>
  <si>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</si>
  <si>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</si>
  <si>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</si>
  <si>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</si>
  <si>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</si>
  <si>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</si>
  <si>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</si>
  <si>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</si>
  <si>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</si>
  <si>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</si>
  <si>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</si>
  <si>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</si>
  <si>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</si>
  <si>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</si>
  <si>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</si>
  <si>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</si>
  <si>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</si>
  <si>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</si>
  <si>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</si>
  <si>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</si>
  <si>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</si>
  <si>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</si>
  <si>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</si>
  <si>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</si>
  <si>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</si>
  <si>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</si>
  <si>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</si>
  <si>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</si>
  <si>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</si>
  <si>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</si>
  <si>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</si>
  <si>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</si>
  <si>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</si>
  <si>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</si>
  <si>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</si>
  <si>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</si>
  <si>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</si>
  <si>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</si>
  <si>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</si>
  <si>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</si>
  <si>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</si>
  <si>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</si>
  <si>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</si>
  <si>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</si>
  <si>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</si>
  <si>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</si>
  <si>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</si>
  <si>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</si>
  <si>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</si>
  <si>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</si>
  <si>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</si>
  <si>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</si>
  <si>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</si>
  <si>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</si>
  <si>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</si>
  <si>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</si>
  <si>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</si>
  <si>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</si>
  <si>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</si>
  <si>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</si>
  <si>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</si>
  <si>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</si>
  <si>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</si>
  <si>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</si>
  <si>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</si>
  <si>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</si>
  <si>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</si>
  <si>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</si>
  <si>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</si>
  <si>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</si>
  <si>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</si>
  <si>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</si>
  <si>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</si>
  <si>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</si>
  <si>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</si>
  <si>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</si>
  <si>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</si>
  <si>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</si>
  <si>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</si>
  <si>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</si>
  <si>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</si>
  <si>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</si>
  <si>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</si>
  <si>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</si>
  <si>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</si>
  <si>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</si>
  <si>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</si>
  <si>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</si>
  <si>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</si>
  <si>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</si>
  <si>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</si>
  <si>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</si>
  <si>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</si>
  <si>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</si>
  <si>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</si>
  <si>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за  _______________________   20____ г.</t>
  </si>
  <si>
    <t>1.8.</t>
  </si>
  <si>
    <t xml:space="preserve">Миграционный прирост (убыль)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</si>
  <si>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</si>
  <si>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</si>
  <si>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</si>
  <si>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</si>
  <si>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</si>
  <si>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</si>
  <si>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</si>
  <si>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</si>
  <si>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</si>
  <si>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</si>
  <si>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</si>
  <si>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</si>
  <si>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</si>
  <si>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</si>
  <si>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</si>
  <si>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</si>
  <si>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</si>
  <si>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</si>
  <si>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</si>
  <si>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</si>
  <si>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</si>
  <si>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</si>
  <si>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</si>
  <si>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</si>
  <si>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</si>
  <si>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</si>
  <si>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</si>
  <si>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</si>
  <si>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</si>
  <si>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</si>
  <si>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</si>
  <si>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</si>
  <si>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</si>
  <si>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</si>
  <si>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</si>
  <si>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</si>
  <si>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</si>
  <si>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</si>
  <si>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</si>
  <si>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</si>
  <si>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</si>
  <si>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</si>
  <si>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</si>
  <si>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</si>
  <si>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</si>
  <si>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</si>
  <si>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</si>
  <si>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</si>
  <si>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</si>
  <si>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</si>
  <si>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</si>
  <si>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</si>
  <si>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</si>
  <si>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</si>
  <si>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</si>
  <si>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</si>
  <si>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</si>
  <si>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</si>
  <si>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</si>
  <si>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</si>
  <si>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</si>
  <si>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</si>
  <si>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</si>
  <si>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</si>
  <si>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</si>
  <si>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</si>
  <si>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</si>
  <si>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</si>
  <si>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</si>
  <si>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</si>
  <si>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</si>
  <si>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</si>
  <si>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</si>
  <si>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</si>
  <si>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</si>
  <si>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</si>
  <si>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</si>
  <si>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</si>
  <si>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</si>
  <si>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</si>
  <si>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</si>
  <si>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</si>
  <si>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</si>
  <si>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</si>
  <si>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</si>
  <si>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</si>
  <si>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</si>
  <si>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</si>
  <si>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</si>
  <si>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</si>
  <si>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</si>
  <si>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</si>
  <si>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</si>
  <si>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</si>
  <si>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</si>
  <si>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</si>
  <si>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</si>
  <si>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</si>
  <si>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</si>
  <si>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</si>
  <si>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</si>
  <si>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</si>
  <si>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</si>
  <si>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</si>
  <si>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</si>
  <si>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в области строительства,архитектуры и градостроительства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</si>
  <si>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</si>
  <si>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</si>
  <si>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</si>
  <si>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</si>
  <si>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</si>
  <si>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</si>
  <si>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</si>
  <si>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</si>
  <si>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</si>
  <si>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</si>
  <si>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</si>
  <si>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</si>
  <si>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</si>
  <si>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</si>
  <si>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</si>
  <si>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</si>
  <si>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</si>
  <si>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</si>
  <si>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</si>
  <si>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</si>
  <si>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</si>
  <si>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</si>
  <si>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</si>
  <si>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</si>
  <si>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</si>
  <si>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</si>
  <si>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</si>
  <si>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</si>
  <si>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</si>
  <si>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</si>
  <si>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</si>
  <si>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</si>
  <si>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Единый сельхоз.налог</t>
  </si>
  <si>
    <t>Мероприятия по развитию и поддержке малого предпринимательства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</si>
  <si>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</si>
  <si>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</si>
  <si>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</si>
  <si>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</si>
  <si>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Мероприятия по обустройству детских, игровых и спортивных площадок 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</si>
  <si>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</si>
  <si>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</si>
  <si>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</si>
  <si>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</si>
  <si>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</si>
  <si>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</si>
  <si>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</si>
  <si>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</si>
  <si>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</si>
  <si>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</si>
  <si>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по обеспечению первичных мер пожарной безопасности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</si>
  <si>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</si>
  <si>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автомобильных дорог общего пользования местного значения (общ.инфрастр-ра)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</si>
  <si>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</si>
  <si>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</si>
  <si>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</si>
  <si>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</si>
  <si>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</si>
  <si>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>4/18</t>
  </si>
  <si>
    <t xml:space="preserve"> -</t>
  </si>
  <si>
    <t>Капитальный ремонт объектов государственной (муниципальной) собственности</t>
  </si>
  <si>
    <t>Численность постоянного населения (наотчетную дату- всего)</t>
  </si>
  <si>
    <t>Проведение мероприятий в области спорта и физической культуры   (администрация)</t>
  </si>
  <si>
    <t>Проведение мероприятий в области спорта и физической культуры   (мун.задание)</t>
  </si>
  <si>
    <t>Проведение мероприятий в области спорта и физической культуры                             Субсидии на иные цели</t>
  </si>
  <si>
    <t>Объем запланированных средств на 2021 год</t>
  </si>
  <si>
    <t xml:space="preserve"> Софинансирование выполнения работ по ремонту асфальтобетонного покрытия  автомобильной дороги в.п.Новый Учхоз</t>
  </si>
  <si>
    <t>Депутатские ЗАКС софинансирование реализации проектов местных инициатив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</si>
  <si>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</si>
  <si>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Проведение мероприятий по организации уличного освещения</t>
  </si>
  <si>
    <t xml:space="preserve">Обеспечение деятельности подведомственных учреждений культуры                         Субсидии на иные цели : 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</si>
  <si>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</si>
  <si>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</si>
  <si>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</si>
  <si>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</si>
  <si>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Строительство и реконструкция спортивных сооружений </t>
  </si>
  <si>
    <t xml:space="preserve">офинансирование мероприятий по грантовой поддержке местных инициатив граждан </t>
  </si>
  <si>
    <t>районный бюджет</t>
  </si>
  <si>
    <t xml:space="preserve">Подпрограмма 1. «Стимулирование экономической активности на территории МО Войсковицкое сельское поселение» на 2021-2023 годы </t>
  </si>
  <si>
    <t xml:space="preserve">Подпрограмма 2. «Обеспечение безопасности на территории МО Войсковицкое сельское поселение» на 2021-2023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</si>
  <si>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на 2021-2023 годы </t>
  </si>
  <si>
    <t xml:space="preserve"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нана 2021-2023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</si>
  <si>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2021-2023 годы 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</si>
  <si>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на 2021-2023 годы 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</si>
  <si>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</si>
  <si>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2021 год и плановый период 2022-2023 годов"</t>
  </si>
  <si>
    <t xml:space="preserve">  за   1 полугодие 2021г</t>
  </si>
  <si>
    <t>За 1 полугодие  2021г. отчет</t>
  </si>
  <si>
    <t xml:space="preserve"> за  1 полугодие 2020 г. отчет</t>
  </si>
  <si>
    <t>за  1 полугодие 2021 года</t>
  </si>
  <si>
    <t>Объем  выделенных средств в рамках программы за 1 полуг. 2021 года</t>
  </si>
  <si>
    <t xml:space="preserve"> - водоотведение</t>
  </si>
  <si>
    <t>Проведение мероприятий по организации уличного освещения (общ. инфр-ра)</t>
  </si>
  <si>
    <t xml:space="preserve">Подпрограмма 7 «Комплексное развитие спельских территорий МО Войсковицкое сельское поселение Гатчинского муниципального района»  на 2021-2023 годы </t>
  </si>
  <si>
    <t>Комплексное развитие спельских территорий МО Войсковицкое сельское поселение Гатчинского муниципального района</t>
  </si>
  <si>
    <t>Итого по муниципальной программе</t>
  </si>
  <si>
    <t xml:space="preserve">  Обеспечение повышения уровня благоустройства сельских территорий</t>
  </si>
  <si>
    <t xml:space="preserve">Мероприятия по борьбе с борщевиком Сосновского (на территории МО):
Обработка заросших площадей  борщевиком Сосновского
Мероприятия по оценке эффективности произведнных мероприятий по уничтожению борщевика Сосновского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</si>
</sst>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75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 vertical="center" wrapText="1"/>
    </xf>
    <xf numFmtId="0" fontId="22" fillId="34" borderId="20" xfId="53" applyFont="1" applyFill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 vertical="center" wrapText="1"/>
    </xf>
    <xf numFmtId="49" fontId="29" fillId="34" borderId="17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4" fontId="4" fillId="0" borderId="24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176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>
      <alignment horizontal="center"/>
    </xf>
    <xf numFmtId="176" fontId="27" fillId="33" borderId="31" xfId="0" applyNumberFormat="1" applyFont="1" applyFill="1" applyBorder="1" applyAlignment="1">
      <alignment horizontal="center" vertical="center" wrapText="1"/>
    </xf>
    <xf numFmtId="0" fontId="32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top"/>
    </xf>
    <xf numFmtId="0" fontId="3" fillId="0" borderId="32" xfId="54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16" fontId="4" fillId="0" borderId="3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0" fontId="4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39" xfId="53" applyNumberFormat="1" applyFont="1" applyFill="1" applyBorder="1" applyAlignment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7" fillId="33" borderId="4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3" fillId="0" borderId="32" xfId="54" applyFont="1" applyFill="1" applyBorder="1" applyAlignment="1" applyProtection="1">
      <alignment horizontal="left" vertical="center" wrapText="1"/>
      <protection/>
    </xf>
    <xf numFmtId="2" fontId="6" fillId="0" borderId="32" xfId="53" applyNumberFormat="1" applyFont="1" applyFill="1" applyBorder="1" applyAlignment="1">
      <alignment horizontal="center" wrapText="1"/>
      <protection/>
    </xf>
    <xf numFmtId="176" fontId="31" fillId="33" borderId="41" xfId="0" applyNumberFormat="1" applyFont="1" applyFill="1" applyBorder="1" applyAlignment="1">
      <alignment horizontal="center" vertical="center" readingOrder="2"/>
    </xf>
    <xf numFmtId="176" fontId="31" fillId="33" borderId="42" xfId="0" applyNumberFormat="1" applyFont="1" applyFill="1" applyBorder="1" applyAlignment="1">
      <alignment horizontal="center" vertical="center" readingOrder="2"/>
    </xf>
    <xf numFmtId="176" fontId="31" fillId="33" borderId="43" xfId="0" applyNumberFormat="1" applyFont="1" applyFill="1" applyBorder="1" applyAlignment="1">
      <alignment horizontal="center" vertical="center" readingOrder="2"/>
    </xf>
    <xf numFmtId="0" fontId="29" fillId="34" borderId="44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readingOrder="2"/>
    </xf>
    <xf numFmtId="2" fontId="6" fillId="34" borderId="45" xfId="53" applyNumberFormat="1" applyFont="1" applyFill="1" applyBorder="1" applyAlignment="1">
      <alignment horizontal="center" vertical="center" wrapText="1"/>
      <protection/>
    </xf>
    <xf numFmtId="2" fontId="16" fillId="33" borderId="25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71" fontId="6" fillId="34" borderId="10" xfId="53" applyNumberFormat="1" applyFont="1" applyFill="1" applyBorder="1" applyAlignment="1">
      <alignment horizontal="center" vertical="center" readingOrder="2"/>
      <protection/>
    </xf>
    <xf numFmtId="2" fontId="5" fillId="34" borderId="22" xfId="53" applyNumberFormat="1" applyFont="1" applyFill="1" applyBorder="1" applyAlignment="1">
      <alignment horizontal="center" vertical="center" wrapText="1"/>
      <protection/>
    </xf>
    <xf numFmtId="2" fontId="5" fillId="34" borderId="32" xfId="53" applyNumberFormat="1" applyFont="1" applyFill="1" applyBorder="1" applyAlignment="1">
      <alignment horizontal="center" vertical="center" wrapText="1"/>
      <protection/>
    </xf>
    <xf numFmtId="2" fontId="5" fillId="34" borderId="22" xfId="53" applyNumberFormat="1" applyFont="1" applyFill="1" applyBorder="1" applyAlignment="1">
      <alignment horizontal="center" vertical="center" readingOrder="2"/>
      <protection/>
    </xf>
    <xf numFmtId="2" fontId="35" fillId="33" borderId="22" xfId="0" applyNumberFormat="1" applyFont="1" applyFill="1" applyBorder="1" applyAlignment="1">
      <alignment horizontal="center" vertical="center" wrapText="1"/>
    </xf>
    <xf numFmtId="2" fontId="6" fillId="0" borderId="3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7" fontId="23" fillId="0" borderId="25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6" fillId="34" borderId="46" xfId="53" applyNumberFormat="1" applyFont="1" applyFill="1" applyBorder="1" applyAlignment="1">
      <alignment horizontal="center" vertical="center" wrapText="1"/>
      <protection/>
    </xf>
    <xf numFmtId="2" fontId="6" fillId="34" borderId="30" xfId="53" applyNumberFormat="1" applyFont="1" applyFill="1" applyBorder="1" applyAlignment="1">
      <alignment horizontal="center" vertical="center" wrapText="1"/>
      <protection/>
    </xf>
    <xf numFmtId="2" fontId="6" fillId="34" borderId="47" xfId="53" applyNumberFormat="1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vertical="center" wrapText="1"/>
      <protection/>
    </xf>
    <xf numFmtId="0" fontId="22" fillId="34" borderId="26" xfId="53" applyFont="1" applyFill="1" applyBorder="1" applyAlignment="1">
      <alignment vertical="center" wrapText="1"/>
      <protection/>
    </xf>
    <xf numFmtId="2" fontId="6" fillId="34" borderId="40" xfId="53" applyNumberFormat="1" applyFont="1" applyFill="1" applyBorder="1" applyAlignment="1">
      <alignment horizontal="center" vertical="center" wrapText="1"/>
      <protection/>
    </xf>
    <xf numFmtId="2" fontId="6" fillId="34" borderId="48" xfId="53" applyNumberFormat="1" applyFont="1" applyFill="1" applyBorder="1" applyAlignment="1">
      <alignment horizontal="center" vertical="center" wrapText="1"/>
      <protection/>
    </xf>
    <xf numFmtId="197" fontId="22" fillId="0" borderId="49" xfId="0" applyNumberFormat="1" applyFont="1" applyFill="1" applyBorder="1" applyAlignment="1" applyProtection="1">
      <alignment horizontal="left" vertical="center" wrapText="1"/>
      <protection/>
    </xf>
    <xf numFmtId="0" fontId="22" fillId="34" borderId="10" xfId="53" applyFont="1" applyFill="1" applyBorder="1" applyAlignment="1">
      <alignment horizontal="left" vertical="center" wrapText="1"/>
      <protection/>
    </xf>
    <xf numFmtId="2" fontId="6" fillId="0" borderId="45" xfId="53" applyNumberFormat="1" applyFont="1" applyFill="1" applyBorder="1" applyAlignment="1">
      <alignment horizontal="center" vertical="center" wrapText="1"/>
      <protection/>
    </xf>
    <xf numFmtId="2" fontId="6" fillId="0" borderId="50" xfId="53" applyNumberFormat="1" applyFont="1" applyFill="1" applyBorder="1" applyAlignment="1">
      <alignment horizontal="center" wrapText="1"/>
      <protection/>
    </xf>
    <xf numFmtId="171" fontId="16" fillId="33" borderId="25" xfId="0" applyNumberFormat="1" applyFont="1" applyFill="1" applyBorder="1" applyAlignment="1">
      <alignment horizontal="center" vertical="center" readingOrder="2"/>
    </xf>
    <xf numFmtId="0" fontId="29" fillId="34" borderId="19" xfId="53" applyFont="1" applyFill="1" applyBorder="1" applyAlignment="1">
      <alignment vertical="center" wrapText="1"/>
      <protection/>
    </xf>
    <xf numFmtId="0" fontId="5" fillId="0" borderId="38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wrapText="1"/>
    </xf>
    <xf numFmtId="176" fontId="36" fillId="33" borderId="10" xfId="0" applyNumberFormat="1" applyFont="1" applyFill="1" applyBorder="1" applyAlignment="1">
      <alignment horizontal="center" vertical="center" readingOrder="2"/>
    </xf>
    <xf numFmtId="176" fontId="36" fillId="33" borderId="52" xfId="0" applyNumberFormat="1" applyFont="1" applyFill="1" applyBorder="1" applyAlignment="1">
      <alignment horizontal="center" vertical="center" readingOrder="2"/>
    </xf>
    <xf numFmtId="0" fontId="4" fillId="0" borderId="5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171" fontId="6" fillId="34" borderId="10" xfId="53" applyNumberFormat="1" applyFont="1" applyFill="1" applyBorder="1" applyAlignment="1">
      <alignment horizontal="center" vertical="center" wrapText="1"/>
      <protection/>
    </xf>
    <xf numFmtId="176" fontId="31" fillId="33" borderId="10" xfId="0" applyNumberFormat="1" applyFont="1" applyFill="1" applyBorder="1" applyAlignment="1">
      <alignment horizontal="center" vertical="center" readingOrder="2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22" fillId="34" borderId="10" xfId="53" applyFont="1" applyFill="1" applyBorder="1" applyAlignment="1">
      <alignment vertical="center" wrapText="1"/>
      <protection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9" fillId="34" borderId="55" xfId="53" applyFont="1" applyFill="1" applyBorder="1" applyAlignment="1">
      <alignment horizontal="center" vertical="center" wrapText="1"/>
      <protection/>
    </xf>
    <xf numFmtId="0" fontId="27" fillId="33" borderId="50" xfId="0" applyFont="1" applyFill="1" applyBorder="1" applyAlignment="1">
      <alignment horizontal="center" vertical="center" wrapText="1"/>
    </xf>
    <xf numFmtId="2" fontId="16" fillId="33" borderId="32" xfId="0" applyNumberFormat="1" applyFont="1" applyFill="1" applyBorder="1" applyAlignment="1">
      <alignment horizontal="center" vertical="center" readingOrder="2"/>
    </xf>
    <xf numFmtId="176" fontId="31" fillId="33" borderId="56" xfId="0" applyNumberFormat="1" applyFont="1" applyFill="1" applyBorder="1" applyAlignment="1">
      <alignment horizontal="center" vertical="center" readingOrder="2"/>
    </xf>
    <xf numFmtId="0" fontId="6" fillId="34" borderId="10" xfId="53" applyNumberFormat="1" applyFont="1" applyFill="1" applyBorder="1" applyAlignment="1">
      <alignment horizontal="center" vertical="center" wrapText="1"/>
      <protection/>
    </xf>
    <xf numFmtId="0" fontId="29" fillId="34" borderId="32" xfId="53" applyFont="1" applyFill="1" applyBorder="1" applyAlignment="1">
      <alignment vertical="center" wrapText="1"/>
      <protection/>
    </xf>
    <xf numFmtId="0" fontId="22" fillId="34" borderId="27" xfId="53" applyFont="1" applyFill="1" applyBorder="1" applyAlignment="1">
      <alignment horizontal="left" vertical="center" wrapText="1"/>
      <protection/>
    </xf>
    <xf numFmtId="0" fontId="6" fillId="34" borderId="39" xfId="53" applyNumberFormat="1" applyFont="1" applyFill="1" applyBorder="1" applyAlignment="1">
      <alignment horizontal="center" vertical="center" wrapText="1"/>
      <protection/>
    </xf>
    <xf numFmtId="0" fontId="4" fillId="34" borderId="39" xfId="53" applyNumberFormat="1" applyFont="1" applyFill="1" applyBorder="1" applyAlignment="1">
      <alignment horizontal="center" vertical="center" wrapText="1"/>
      <protection/>
    </xf>
    <xf numFmtId="0" fontId="5" fillId="34" borderId="57" xfId="53" applyNumberFormat="1" applyFont="1" applyFill="1" applyBorder="1" applyAlignment="1">
      <alignment horizontal="center" vertical="center" wrapText="1"/>
      <protection/>
    </xf>
    <xf numFmtId="0" fontId="6" fillId="34" borderId="24" xfId="53" applyNumberFormat="1" applyFont="1" applyFill="1" applyBorder="1" applyAlignment="1">
      <alignment horizontal="center" vertical="center" wrapText="1"/>
      <protection/>
    </xf>
    <xf numFmtId="0" fontId="5" fillId="34" borderId="25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10" fontId="31" fillId="33" borderId="57" xfId="0" applyNumberFormat="1" applyFont="1" applyFill="1" applyBorder="1" applyAlignment="1">
      <alignment horizontal="center" vertical="center" readingOrder="2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0" fontId="31" fillId="33" borderId="22" xfId="0" applyNumberFormat="1" applyFont="1" applyFill="1" applyBorder="1" applyAlignment="1">
      <alignment horizontal="center" vertical="center" readingOrder="2"/>
    </xf>
    <xf numFmtId="10" fontId="0" fillId="0" borderId="58" xfId="0" applyNumberFormat="1" applyBorder="1" applyAlignment="1">
      <alignment vertical="center"/>
    </xf>
    <xf numFmtId="10" fontId="0" fillId="0" borderId="59" xfId="0" applyNumberFormat="1" applyBorder="1" applyAlignment="1">
      <alignment vertical="center"/>
    </xf>
    <xf numFmtId="0" fontId="28" fillId="0" borderId="60" xfId="0" applyFont="1" applyBorder="1" applyAlignment="1">
      <alignment horizontal="center" vertical="center" wrapText="1"/>
    </xf>
    <xf numFmtId="49" fontId="22" fillId="0" borderId="61" xfId="0" applyNumberFormat="1" applyFont="1" applyFill="1" applyBorder="1" applyAlignment="1" applyProtection="1">
      <alignment horizontal="left" vertical="center" wrapText="1"/>
      <protection/>
    </xf>
    <xf numFmtId="0" fontId="22" fillId="34" borderId="61" xfId="53" applyFont="1" applyFill="1" applyBorder="1" applyAlignment="1">
      <alignment vertical="center" wrapText="1"/>
      <protection/>
    </xf>
    <xf numFmtId="0" fontId="22" fillId="34" borderId="62" xfId="53" applyFont="1" applyFill="1" applyBorder="1" applyAlignment="1">
      <alignment vertical="center" wrapText="1"/>
      <protection/>
    </xf>
    <xf numFmtId="4" fontId="23" fillId="0" borderId="25" xfId="0" applyNumberFormat="1" applyFont="1" applyFill="1" applyBorder="1" applyAlignment="1">
      <alignment horizontal="center" vertical="center"/>
    </xf>
    <xf numFmtId="2" fontId="6" fillId="0" borderId="40" xfId="53" applyNumberFormat="1" applyFont="1" applyFill="1" applyBorder="1" applyAlignment="1">
      <alignment horizontal="center" vertical="center" wrapText="1"/>
      <protection/>
    </xf>
    <xf numFmtId="0" fontId="22" fillId="34" borderId="52" xfId="53" applyFont="1" applyFill="1" applyBorder="1" applyAlignment="1">
      <alignment vertical="center" wrapText="1"/>
      <protection/>
    </xf>
    <xf numFmtId="0" fontId="22" fillId="34" borderId="31" xfId="53" applyFont="1" applyFill="1" applyBorder="1" applyAlignment="1">
      <alignment horizontal="center" vertical="center" wrapText="1"/>
      <protection/>
    </xf>
    <xf numFmtId="171" fontId="5" fillId="34" borderId="24" xfId="53" applyNumberFormat="1" applyFont="1" applyFill="1" applyBorder="1" applyAlignment="1">
      <alignment horizontal="center" vertical="center" readingOrder="2"/>
      <protection/>
    </xf>
    <xf numFmtId="0" fontId="4" fillId="0" borderId="33" xfId="0" applyFont="1" applyFill="1" applyBorder="1" applyAlignment="1">
      <alignment horizontal="center" vertical="top"/>
    </xf>
    <xf numFmtId="0" fontId="24" fillId="0" borderId="33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left" wrapText="1"/>
    </xf>
    <xf numFmtId="0" fontId="4" fillId="0" borderId="69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24" fillId="0" borderId="39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left" wrapText="1"/>
    </xf>
    <xf numFmtId="0" fontId="24" fillId="0" borderId="67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49" fontId="5" fillId="34" borderId="71" xfId="0" applyNumberFormat="1" applyFont="1" applyFill="1" applyBorder="1" applyAlignment="1">
      <alignment horizontal="center" vertical="center" wrapText="1"/>
    </xf>
    <xf numFmtId="49" fontId="5" fillId="34" borderId="72" xfId="0" applyNumberFormat="1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60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53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60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76" xfId="0" applyFont="1" applyFill="1" applyBorder="1" applyAlignment="1">
      <alignment horizontal="center" vertical="center" wrapText="1"/>
    </xf>
    <xf numFmtId="0" fontId="21" fillId="34" borderId="7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7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6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9" fillId="34" borderId="80" xfId="53" applyFont="1" applyFill="1" applyBorder="1" applyAlignment="1">
      <alignment horizontal="center" vertical="center" wrapText="1"/>
      <protection/>
    </xf>
    <xf numFmtId="0" fontId="29" fillId="34" borderId="81" xfId="53" applyFont="1" applyFill="1" applyBorder="1" applyAlignment="1">
      <alignment horizontal="center" vertical="center" wrapText="1"/>
      <protection/>
    </xf>
    <xf numFmtId="0" fontId="29" fillId="34" borderId="48" xfId="53" applyFont="1" applyFill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34" borderId="70" xfId="53" applyFont="1" applyFill="1" applyBorder="1" applyAlignment="1">
      <alignment horizontal="center" vertical="center" wrapText="1"/>
      <protection/>
    </xf>
    <xf numFmtId="0" fontId="29" fillId="34" borderId="55" xfId="53" applyFont="1" applyFill="1" applyBorder="1" applyAlignment="1">
      <alignment horizontal="center" vertical="center" wrapText="1"/>
      <protection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left" vertical="center" wrapText="1" indent="4"/>
    </xf>
    <xf numFmtId="0" fontId="27" fillId="33" borderId="22" xfId="0" applyFont="1" applyFill="1" applyBorder="1" applyAlignment="1">
      <alignment horizontal="left" vertical="center" wrapText="1" indent="4"/>
    </xf>
    <xf numFmtId="0" fontId="29" fillId="34" borderId="63" xfId="53" applyFont="1" applyFill="1" applyBorder="1" applyAlignment="1">
      <alignment horizontal="center" vertical="center" wrapText="1"/>
      <protection/>
    </xf>
    <xf numFmtId="0" fontId="29" fillId="34" borderId="64" xfId="53" applyFont="1" applyFill="1" applyBorder="1" applyAlignment="1">
      <alignment horizontal="center" vertical="center" wrapText="1"/>
      <protection/>
    </xf>
    <xf numFmtId="0" fontId="27" fillId="33" borderId="63" xfId="0" applyFont="1" applyFill="1" applyBorder="1" applyAlignment="1">
      <alignment horizontal="center" vertical="center" wrapText="1"/>
    </xf>
    <xf numFmtId="0" fontId="27" fillId="33" borderId="64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9" fillId="34" borderId="63" xfId="53" applyFont="1" applyFill="1" applyBorder="1" applyAlignment="1">
      <alignment horizontal="right" vertical="center" wrapText="1"/>
      <protection/>
    </xf>
    <xf numFmtId="0" fontId="29" fillId="34" borderId="82" xfId="53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74" xfId="0" applyFont="1" applyFill="1" applyBorder="1" applyAlignment="1">
      <alignment horizontal="center" vertical="center" wrapText="1"/>
    </xf>
    <xf numFmtId="0" fontId="27" fillId="33" borderId="83" xfId="0" applyFont="1" applyFill="1" applyBorder="1" applyAlignment="1">
      <alignment horizontal="center" vertical="center" wrapText="1"/>
    </xf>
    <xf numFmtId="0" fontId="27" fillId="33" borderId="78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71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9" fillId="34" borderId="44" xfId="53" applyFont="1" applyFill="1" applyBorder="1" applyAlignment="1">
      <alignment horizontal="center" vertical="center" wrapText="1"/>
      <protection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176" fontId="28" fillId="0" borderId="71" xfId="0" applyNumberFormat="1" applyFont="1" applyBorder="1" applyAlignment="1">
      <alignment horizontal="center" vertical="center" wrapText="1"/>
    </xf>
    <xf numFmtId="176" fontId="28" fillId="0" borderId="84" xfId="0" applyNumberFormat="1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74" xfId="0" applyFont="1" applyFill="1" applyBorder="1" applyAlignment="1">
      <alignment horizontal="center" vertical="center" wrapText="1"/>
    </xf>
    <xf numFmtId="0" fontId="27" fillId="33" borderId="7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7"/>
  <sheetViews>
    <sheetView tabSelected="1" view="pageBreakPreview" zoomScaleNormal="125" zoomScaleSheetLayoutView="100" zoomScalePageLayoutView="0" workbookViewId="0" topLeftCell="A1">
      <selection activeCell="E91" sqref="E91"/>
    </sheetView>
  </sheetViews>
  <sheetFormatPr defaultColWidth="8.875" defaultRowHeight="12.75" outlineLevelCol="1"/>
  <cols>
    <col min="1" max="1" width="5.00390625" style="36" customWidth="1"/>
    <col min="2" max="2" width="51.625" style="35" customWidth="1"/>
    <col min="3" max="3" width="9.25390625" style="36" customWidth="1"/>
    <col min="4" max="4" width="12.625" style="36" hidden="1" customWidth="1" outlineLevel="1"/>
    <col min="5" max="5" width="13.00390625" style="36" customWidth="1" collapsed="1"/>
    <col min="6" max="6" width="11.625" style="36" customWidth="1"/>
    <col min="7" max="16384" width="8.875" style="35" customWidth="1"/>
  </cols>
  <sheetData>
    <row r="1" spans="1:6" ht="13.5" customHeight="1">
      <c r="A1" s="276" t="s">
        <v>80</v>
      </c>
      <c r="B1" s="276"/>
      <c r="C1" s="276"/>
      <c r="D1" s="276"/>
      <c r="E1" s="276"/>
      <c r="F1" s="276"/>
    </row>
    <row r="2" spans="1:6" ht="17.25" customHeight="1">
      <c r="A2" s="280" t="s">
        <v>47</v>
      </c>
      <c r="B2" s="280"/>
      <c r="C2" s="280"/>
      <c r="D2" s="280"/>
      <c r="E2" s="280"/>
      <c r="F2" s="280"/>
    </row>
    <row r="3" spans="1:6" ht="20.25">
      <c r="A3" s="284" t="s">
        <v>260</v>
      </c>
      <c r="B3" s="284"/>
      <c r="C3" s="284"/>
      <c r="D3" s="284"/>
      <c r="E3" s="284"/>
      <c r="F3" s="284"/>
    </row>
    <row r="4" spans="1:6" ht="15" customHeight="1">
      <c r="A4" s="281" t="s">
        <v>345</v>
      </c>
      <c r="B4" s="281"/>
      <c r="C4" s="281"/>
      <c r="D4" s="281"/>
      <c r="E4" s="281"/>
      <c r="F4" s="281"/>
    </row>
    <row r="5" ht="3" customHeight="1" thickBot="1"/>
    <row r="6" spans="1:6" ht="24" customHeight="1">
      <c r="A6" s="268" t="s">
        <v>0</v>
      </c>
      <c r="B6" s="282" t="s">
        <v>1</v>
      </c>
      <c r="C6" s="270" t="s">
        <v>81</v>
      </c>
      <c r="D6" s="274" t="s">
        <v>347</v>
      </c>
      <c r="E6" s="274" t="s">
        <v>346</v>
      </c>
      <c r="F6" s="285" t="s">
        <v>283</v>
      </c>
    </row>
    <row r="7" spans="1:6" ht="41.25" customHeight="1" thickBot="1">
      <c r="A7" s="269"/>
      <c r="B7" s="283"/>
      <c r="C7" s="271"/>
      <c r="D7" s="275"/>
      <c r="E7" s="275"/>
      <c r="F7" s="286"/>
    </row>
    <row r="8" spans="1:6" ht="15" customHeight="1" thickBot="1">
      <c r="A8" s="251" t="s">
        <v>82</v>
      </c>
      <c r="B8" s="252"/>
      <c r="C8" s="252"/>
      <c r="D8" s="261"/>
      <c r="E8" s="261"/>
      <c r="F8" s="262"/>
    </row>
    <row r="9" spans="1:6" ht="15.75" customHeight="1">
      <c r="A9" s="98" t="s">
        <v>2</v>
      </c>
      <c r="B9" s="99" t="s">
        <v>320</v>
      </c>
      <c r="C9" s="95" t="s">
        <v>3</v>
      </c>
      <c r="D9" s="95">
        <v>6353</v>
      </c>
      <c r="E9" s="95">
        <f>6284+E10-E11+E12</f>
        <v>6221</v>
      </c>
      <c r="F9" s="75">
        <f>E9/D9</f>
        <v>0.9792224146072721</v>
      </c>
    </row>
    <row r="10" spans="1:6" ht="12.75">
      <c r="A10" s="100" t="s">
        <v>4</v>
      </c>
      <c r="B10" s="63" t="s">
        <v>169</v>
      </c>
      <c r="C10" s="55" t="s">
        <v>3</v>
      </c>
      <c r="D10" s="55">
        <v>20</v>
      </c>
      <c r="E10" s="55">
        <v>21</v>
      </c>
      <c r="F10" s="75">
        <f aca="true" t="shared" si="0" ref="F10:F16">E10/D10</f>
        <v>1.05</v>
      </c>
    </row>
    <row r="11" spans="1:6" ht="12.75">
      <c r="A11" s="100" t="s">
        <v>5</v>
      </c>
      <c r="B11" s="63" t="s">
        <v>83</v>
      </c>
      <c r="C11" s="55" t="s">
        <v>3</v>
      </c>
      <c r="D11" s="55">
        <v>53</v>
      </c>
      <c r="E11" s="55">
        <v>41</v>
      </c>
      <c r="F11" s="75">
        <f t="shared" si="0"/>
        <v>0.7735849056603774</v>
      </c>
    </row>
    <row r="12" spans="1:6" ht="12.75">
      <c r="A12" s="100" t="s">
        <v>55</v>
      </c>
      <c r="B12" s="63" t="s">
        <v>153</v>
      </c>
      <c r="C12" s="55" t="s">
        <v>3</v>
      </c>
      <c r="D12" s="55">
        <v>-37</v>
      </c>
      <c r="E12" s="55">
        <v>-43</v>
      </c>
      <c r="F12" s="75">
        <f t="shared" si="0"/>
        <v>1.162162162162162</v>
      </c>
    </row>
    <row r="13" spans="1:6" ht="12.75">
      <c r="A13" s="101" t="s">
        <v>74</v>
      </c>
      <c r="B13" s="63" t="s">
        <v>89</v>
      </c>
      <c r="C13" s="102" t="s">
        <v>195</v>
      </c>
      <c r="D13" s="183">
        <f>(D10/D9)*1000</f>
        <v>3.148118998898158</v>
      </c>
      <c r="E13" s="183">
        <f>(E10/E9)*1000</f>
        <v>3.375663076675776</v>
      </c>
      <c r="F13" s="75">
        <f t="shared" si="0"/>
        <v>1.0722793763060603</v>
      </c>
    </row>
    <row r="14" spans="1:6" ht="12.75">
      <c r="A14" s="100" t="s">
        <v>73</v>
      </c>
      <c r="B14" s="63" t="s">
        <v>90</v>
      </c>
      <c r="C14" s="102" t="s">
        <v>195</v>
      </c>
      <c r="D14" s="183">
        <f>(D11/D9)*1000</f>
        <v>8.34251534708012</v>
      </c>
      <c r="E14" s="183">
        <f>(E11/E9)*1000</f>
        <v>6.590580292557466</v>
      </c>
      <c r="F14" s="75">
        <f t="shared" si="0"/>
        <v>0.7899991811059921</v>
      </c>
    </row>
    <row r="15" spans="1:6" ht="12.75">
      <c r="A15" s="101" t="s">
        <v>75</v>
      </c>
      <c r="B15" s="63" t="s">
        <v>91</v>
      </c>
      <c r="C15" s="102" t="s">
        <v>195</v>
      </c>
      <c r="D15" s="183">
        <f>D13-D14</f>
        <v>-5.194396348181962</v>
      </c>
      <c r="E15" s="183">
        <f>E13-E14</f>
        <v>-3.2149172158816905</v>
      </c>
      <c r="F15" s="75">
        <f t="shared" si="0"/>
        <v>0.6189202749241327</v>
      </c>
    </row>
    <row r="16" spans="1:6" ht="13.5" customHeight="1" thickBot="1">
      <c r="A16" s="103" t="s">
        <v>152</v>
      </c>
      <c r="B16" s="104" t="s">
        <v>76</v>
      </c>
      <c r="C16" s="102" t="s">
        <v>195</v>
      </c>
      <c r="D16" s="184">
        <f>(D12/D9)*1000</f>
        <v>-5.824020147961592</v>
      </c>
      <c r="E16" s="184">
        <f>(E12/E9)*1000</f>
        <v>-6.912072014145636</v>
      </c>
      <c r="F16" s="75">
        <f t="shared" si="0"/>
        <v>1.1868214461045197</v>
      </c>
    </row>
    <row r="17" spans="1:6" ht="15" customHeight="1" thickBot="1">
      <c r="A17" s="277" t="s">
        <v>263</v>
      </c>
      <c r="B17" s="278"/>
      <c r="C17" s="278"/>
      <c r="D17" s="278"/>
      <c r="E17" s="278"/>
      <c r="F17" s="279"/>
    </row>
    <row r="18" spans="1:7" ht="19.5" customHeight="1">
      <c r="A18" s="240" t="s">
        <v>48</v>
      </c>
      <c r="B18" s="105" t="s">
        <v>177</v>
      </c>
      <c r="C18" s="106" t="s">
        <v>3</v>
      </c>
      <c r="D18" s="97">
        <v>1162.8</v>
      </c>
      <c r="E18" s="97">
        <v>1208.6</v>
      </c>
      <c r="F18" s="77">
        <f>E18/D18</f>
        <v>1.0393876848985208</v>
      </c>
      <c r="G18" s="155"/>
    </row>
    <row r="19" spans="1:6" ht="11.25" customHeight="1">
      <c r="A19" s="228"/>
      <c r="B19" s="230" t="s">
        <v>197</v>
      </c>
      <c r="C19" s="230"/>
      <c r="D19" s="230"/>
      <c r="E19" s="230"/>
      <c r="F19" s="231"/>
    </row>
    <row r="20" spans="1:6" ht="12.75">
      <c r="A20" s="228"/>
      <c r="B20" s="137" t="s">
        <v>25</v>
      </c>
      <c r="C20" s="95" t="s">
        <v>3</v>
      </c>
      <c r="D20" s="127">
        <v>287</v>
      </c>
      <c r="E20" s="127" t="e">
        <f>#REF!</f>
        <v>#REF!</v>
      </c>
      <c r="F20" s="75" t="e">
        <f>E20/D20</f>
        <v>#REF!</v>
      </c>
    </row>
    <row r="21" spans="1:6" ht="12.75">
      <c r="A21" s="228"/>
      <c r="B21" s="79" t="s">
        <v>26</v>
      </c>
      <c r="C21" s="55" t="s">
        <v>3</v>
      </c>
      <c r="D21" s="55"/>
      <c r="E21" s="55"/>
      <c r="F21" s="69"/>
    </row>
    <row r="22" spans="1:6" ht="12.75">
      <c r="A22" s="228"/>
      <c r="B22" s="79" t="s">
        <v>20</v>
      </c>
      <c r="C22" s="55" t="s">
        <v>3</v>
      </c>
      <c r="D22" s="128">
        <v>337.5</v>
      </c>
      <c r="E22" s="128" t="e">
        <f>#REF!+#REF!</f>
        <v>#REF!</v>
      </c>
      <c r="F22" s="75" t="e">
        <f>E22/D22</f>
        <v>#REF!</v>
      </c>
    </row>
    <row r="23" spans="1:6" ht="27" customHeight="1">
      <c r="A23" s="228"/>
      <c r="B23" s="79" t="s">
        <v>27</v>
      </c>
      <c r="C23" s="55" t="s">
        <v>3</v>
      </c>
      <c r="D23" s="55">
        <v>484</v>
      </c>
      <c r="E23" s="55" t="e">
        <f>#REF!</f>
        <v>#REF!</v>
      </c>
      <c r="F23" s="69" t="e">
        <f>E23/D23</f>
        <v>#REF!</v>
      </c>
    </row>
    <row r="24" spans="1:6" ht="12.75">
      <c r="A24" s="228"/>
      <c r="B24" s="79" t="s">
        <v>19</v>
      </c>
      <c r="C24" s="55" t="s">
        <v>3</v>
      </c>
      <c r="D24" s="55"/>
      <c r="E24" s="55"/>
      <c r="F24" s="69"/>
    </row>
    <row r="25" spans="1:6" ht="29.25" customHeight="1">
      <c r="A25" s="228"/>
      <c r="B25" s="79" t="s">
        <v>28</v>
      </c>
      <c r="C25" s="55" t="s">
        <v>3</v>
      </c>
      <c r="D25" s="213">
        <v>179.6</v>
      </c>
      <c r="E25" s="213" t="e">
        <f>#REF!</f>
        <v>#REF!</v>
      </c>
      <c r="F25" s="69" t="e">
        <f>E25/D25</f>
        <v>#REF!</v>
      </c>
    </row>
    <row r="26" spans="1:9" ht="12.75">
      <c r="A26" s="228"/>
      <c r="B26" s="79" t="s">
        <v>29</v>
      </c>
      <c r="C26" s="55" t="s">
        <v>3</v>
      </c>
      <c r="D26" s="55"/>
      <c r="E26" s="55"/>
      <c r="F26" s="69"/>
      <c r="I26" s="54"/>
    </row>
    <row r="27" spans="1:6" ht="12.75">
      <c r="A27" s="228"/>
      <c r="B27" s="79" t="s">
        <v>24</v>
      </c>
      <c r="C27" s="55" t="s">
        <v>3</v>
      </c>
      <c r="D27" s="213">
        <v>381.4</v>
      </c>
      <c r="E27" s="213">
        <v>372</v>
      </c>
      <c r="F27" s="69">
        <f>E27/D27</f>
        <v>0.9753539590980599</v>
      </c>
    </row>
    <row r="28" spans="1:6" ht="12.75">
      <c r="A28" s="228"/>
      <c r="B28" s="79" t="s">
        <v>30</v>
      </c>
      <c r="C28" s="55" t="s">
        <v>3</v>
      </c>
      <c r="D28" s="55"/>
      <c r="E28" s="55"/>
      <c r="F28" s="69"/>
    </row>
    <row r="29" spans="1:6" ht="26.25" customHeight="1">
      <c r="A29" s="228"/>
      <c r="B29" s="79" t="s">
        <v>31</v>
      </c>
      <c r="C29" s="55" t="s">
        <v>3</v>
      </c>
      <c r="D29" s="55"/>
      <c r="E29" s="55"/>
      <c r="F29" s="69"/>
    </row>
    <row r="30" spans="1:6" ht="25.5">
      <c r="A30" s="228"/>
      <c r="B30" s="79" t="s">
        <v>32</v>
      </c>
      <c r="C30" s="55" t="s">
        <v>3</v>
      </c>
      <c r="D30" s="55"/>
      <c r="E30" s="55"/>
      <c r="F30" s="69"/>
    </row>
    <row r="31" spans="1:6" ht="27.75" customHeight="1">
      <c r="A31" s="100" t="s">
        <v>56</v>
      </c>
      <c r="B31" s="104" t="s">
        <v>178</v>
      </c>
      <c r="C31" s="55" t="s">
        <v>46</v>
      </c>
      <c r="D31" s="55">
        <v>1.59</v>
      </c>
      <c r="E31" s="55">
        <v>0.3</v>
      </c>
      <c r="F31" s="69">
        <f>E31/D31</f>
        <v>0.18867924528301885</v>
      </c>
    </row>
    <row r="32" spans="1:6" ht="23.25" customHeight="1">
      <c r="A32" s="228" t="s">
        <v>54</v>
      </c>
      <c r="B32" s="63" t="s">
        <v>179</v>
      </c>
      <c r="C32" s="55" t="s">
        <v>45</v>
      </c>
      <c r="D32" s="74">
        <v>26</v>
      </c>
      <c r="E32" s="74" t="e">
        <f>#REF!+#REF!+#REF!+#REF!+#REF!</f>
        <v>#REF!</v>
      </c>
      <c r="F32" s="69" t="e">
        <f>E32/D32</f>
        <v>#REF!</v>
      </c>
    </row>
    <row r="33" spans="1:6" ht="12.75">
      <c r="A33" s="228"/>
      <c r="B33" s="230" t="s">
        <v>187</v>
      </c>
      <c r="C33" s="230"/>
      <c r="D33" s="230"/>
      <c r="E33" s="230"/>
      <c r="F33" s="231"/>
    </row>
    <row r="34" spans="1:6" ht="12.75">
      <c r="A34" s="228"/>
      <c r="B34" s="63" t="s">
        <v>49</v>
      </c>
      <c r="C34" s="55" t="s">
        <v>45</v>
      </c>
      <c r="D34" s="153">
        <v>26</v>
      </c>
      <c r="E34" s="55">
        <v>8</v>
      </c>
      <c r="F34" s="69">
        <f>E34/D34</f>
        <v>0.3076923076923077</v>
      </c>
    </row>
    <row r="35" spans="1:6" ht="25.5">
      <c r="A35" s="228"/>
      <c r="B35" s="63" t="s">
        <v>227</v>
      </c>
      <c r="C35" s="55"/>
      <c r="D35" s="153" t="s">
        <v>232</v>
      </c>
      <c r="E35" s="55" t="s">
        <v>232</v>
      </c>
      <c r="F35" s="69"/>
    </row>
    <row r="36" spans="1:6" ht="12.75">
      <c r="A36" s="228"/>
      <c r="B36" s="63" t="s">
        <v>284</v>
      </c>
      <c r="C36" s="55"/>
      <c r="D36" s="153">
        <v>26</v>
      </c>
      <c r="E36" s="55">
        <v>8</v>
      </c>
      <c r="F36" s="69">
        <f>E36/D36</f>
        <v>0.3076923076923077</v>
      </c>
    </row>
    <row r="37" spans="1:6" ht="12.75">
      <c r="A37" s="228"/>
      <c r="B37" s="63" t="s">
        <v>170</v>
      </c>
      <c r="C37" s="55" t="s">
        <v>45</v>
      </c>
      <c r="D37" s="73"/>
      <c r="E37" s="55"/>
      <c r="F37" s="69"/>
    </row>
    <row r="38" spans="1:6" ht="25.5">
      <c r="A38" s="228"/>
      <c r="B38" s="63" t="s">
        <v>227</v>
      </c>
      <c r="C38" s="55"/>
      <c r="D38" s="153"/>
      <c r="E38" s="55" t="s">
        <v>232</v>
      </c>
      <c r="F38" s="69"/>
    </row>
    <row r="39" spans="1:6" ht="12.75" hidden="1">
      <c r="A39" s="228"/>
      <c r="B39" s="63"/>
      <c r="C39" s="55"/>
      <c r="D39" s="55"/>
      <c r="E39" s="55"/>
      <c r="F39" s="69"/>
    </row>
    <row r="40" spans="1:6" ht="12.75" hidden="1">
      <c r="A40" s="228"/>
      <c r="B40" s="63"/>
      <c r="C40" s="55"/>
      <c r="D40" s="55"/>
      <c r="E40" s="55"/>
      <c r="F40" s="133"/>
    </row>
    <row r="41" spans="1:6" ht="12.75">
      <c r="A41" s="228"/>
      <c r="B41" s="272" t="s">
        <v>87</v>
      </c>
      <c r="C41" s="272"/>
      <c r="D41" s="272"/>
      <c r="E41" s="272"/>
      <c r="F41" s="273"/>
    </row>
    <row r="42" spans="1:6" ht="12.75">
      <c r="A42" s="228"/>
      <c r="B42" s="78" t="s">
        <v>25</v>
      </c>
      <c r="C42" s="55" t="s">
        <v>45</v>
      </c>
      <c r="D42" s="153" t="s">
        <v>232</v>
      </c>
      <c r="E42" s="55" t="s">
        <v>232</v>
      </c>
      <c r="F42" s="69"/>
    </row>
    <row r="43" spans="1:6" ht="12.75">
      <c r="A43" s="228"/>
      <c r="B43" s="78" t="s">
        <v>26</v>
      </c>
      <c r="C43" s="55" t="s">
        <v>45</v>
      </c>
      <c r="D43" s="153" t="s">
        <v>232</v>
      </c>
      <c r="E43" s="55" t="s">
        <v>232</v>
      </c>
      <c r="F43" s="69"/>
    </row>
    <row r="44" spans="1:6" ht="12.75">
      <c r="A44" s="228"/>
      <c r="B44" s="78" t="s">
        <v>20</v>
      </c>
      <c r="C44" s="55" t="s">
        <v>45</v>
      </c>
      <c r="D44" s="153">
        <v>26</v>
      </c>
      <c r="E44" s="55">
        <v>8</v>
      </c>
      <c r="F44" s="69">
        <f>E44/D44</f>
        <v>0.3076923076923077</v>
      </c>
    </row>
    <row r="45" spans="1:6" ht="12.75" customHeight="1">
      <c r="A45" s="228"/>
      <c r="B45" s="78" t="s">
        <v>27</v>
      </c>
      <c r="C45" s="55" t="s">
        <v>45</v>
      </c>
      <c r="D45" s="153" t="s">
        <v>318</v>
      </c>
      <c r="E45" s="55"/>
      <c r="F45" s="69"/>
    </row>
    <row r="46" spans="1:6" ht="12.75">
      <c r="A46" s="228"/>
      <c r="B46" s="78" t="s">
        <v>19</v>
      </c>
      <c r="C46" s="55" t="s">
        <v>45</v>
      </c>
      <c r="D46" s="153" t="s">
        <v>232</v>
      </c>
      <c r="E46" s="55" t="s">
        <v>232</v>
      </c>
      <c r="F46" s="69"/>
    </row>
    <row r="47" spans="1:6" ht="36" customHeight="1">
      <c r="A47" s="228"/>
      <c r="B47" s="78" t="s">
        <v>28</v>
      </c>
      <c r="C47" s="55" t="s">
        <v>45</v>
      </c>
      <c r="D47" s="55"/>
      <c r="E47" s="55"/>
      <c r="F47" s="69"/>
    </row>
    <row r="48" spans="1:6" ht="11.25" customHeight="1">
      <c r="A48" s="228"/>
      <c r="B48" s="78" t="s">
        <v>29</v>
      </c>
      <c r="C48" s="55" t="s">
        <v>45</v>
      </c>
      <c r="D48" s="55"/>
      <c r="E48" s="55" t="s">
        <v>232</v>
      </c>
      <c r="F48" s="69"/>
    </row>
    <row r="49" spans="1:6" ht="12.75">
      <c r="A49" s="228"/>
      <c r="B49" s="78" t="s">
        <v>24</v>
      </c>
      <c r="C49" s="55" t="s">
        <v>45</v>
      </c>
      <c r="D49" s="55"/>
      <c r="E49" s="55"/>
      <c r="F49" s="69"/>
    </row>
    <row r="50" spans="1:6" ht="12.75">
      <c r="A50" s="228"/>
      <c r="B50" s="78" t="s">
        <v>30</v>
      </c>
      <c r="C50" s="55" t="s">
        <v>45</v>
      </c>
      <c r="D50" s="55"/>
      <c r="E50" s="55" t="s">
        <v>232</v>
      </c>
      <c r="F50" s="69"/>
    </row>
    <row r="51" spans="1:6" ht="25.5">
      <c r="A51" s="228"/>
      <c r="B51" s="78" t="s">
        <v>31</v>
      </c>
      <c r="C51" s="55" t="s">
        <v>45</v>
      </c>
      <c r="D51" s="55"/>
      <c r="E51" s="55" t="s">
        <v>232</v>
      </c>
      <c r="F51" s="69"/>
    </row>
    <row r="52" spans="1:6" ht="24" customHeight="1">
      <c r="A52" s="228"/>
      <c r="B52" s="78" t="s">
        <v>32</v>
      </c>
      <c r="C52" s="55" t="s">
        <v>45</v>
      </c>
      <c r="D52" s="55"/>
      <c r="E52" s="55" t="s">
        <v>232</v>
      </c>
      <c r="F52" s="69"/>
    </row>
    <row r="53" spans="1:6" ht="25.5">
      <c r="A53" s="228" t="s">
        <v>57</v>
      </c>
      <c r="B53" s="63" t="s">
        <v>180</v>
      </c>
      <c r="C53" s="59" t="s">
        <v>17</v>
      </c>
      <c r="D53" s="74">
        <v>40236.9</v>
      </c>
      <c r="E53" s="74">
        <v>44524.2</v>
      </c>
      <c r="F53" s="69">
        <f>E53/D53</f>
        <v>1.1065514490430424</v>
      </c>
    </row>
    <row r="54" spans="1:6" ht="12.75">
      <c r="A54" s="228"/>
      <c r="B54" s="230" t="s">
        <v>84</v>
      </c>
      <c r="C54" s="230"/>
      <c r="D54" s="230"/>
      <c r="E54" s="230"/>
      <c r="F54" s="231"/>
    </row>
    <row r="55" spans="1:6" ht="12.75">
      <c r="A55" s="228"/>
      <c r="B55" s="79" t="s">
        <v>25</v>
      </c>
      <c r="C55" s="59" t="s">
        <v>17</v>
      </c>
      <c r="D55" s="74">
        <v>34000</v>
      </c>
      <c r="E55" s="74" t="e">
        <f>#REF!</f>
        <v>#REF!</v>
      </c>
      <c r="F55" s="69" t="e">
        <f>E55/D55</f>
        <v>#REF!</v>
      </c>
    </row>
    <row r="56" spans="1:6" ht="12.75">
      <c r="A56" s="228"/>
      <c r="B56" s="79" t="s">
        <v>26</v>
      </c>
      <c r="C56" s="59" t="s">
        <v>17</v>
      </c>
      <c r="D56" s="74"/>
      <c r="E56" s="74"/>
      <c r="F56" s="69"/>
    </row>
    <row r="57" spans="1:6" ht="12.75">
      <c r="A57" s="228"/>
      <c r="B57" s="79" t="s">
        <v>20</v>
      </c>
      <c r="C57" s="59" t="s">
        <v>17</v>
      </c>
      <c r="D57" s="74">
        <v>53274</v>
      </c>
      <c r="E57" s="74" t="e">
        <f>(#REF!+#REF!+#REF!)</f>
        <v>#REF!</v>
      </c>
      <c r="F57" s="69" t="e">
        <f>E57/D57</f>
        <v>#REF!</v>
      </c>
    </row>
    <row r="58" spans="1:6" ht="23.25" customHeight="1">
      <c r="A58" s="228"/>
      <c r="B58" s="79" t="s">
        <v>27</v>
      </c>
      <c r="C58" s="59" t="s">
        <v>17</v>
      </c>
      <c r="D58" s="74">
        <v>39425</v>
      </c>
      <c r="E58" s="74" t="e">
        <f>#REF!</f>
        <v>#REF!</v>
      </c>
      <c r="F58" s="69" t="e">
        <f>E58/D58</f>
        <v>#REF!</v>
      </c>
    </row>
    <row r="59" spans="1:6" ht="12.75">
      <c r="A59" s="228"/>
      <c r="B59" s="79" t="s">
        <v>19</v>
      </c>
      <c r="C59" s="59" t="s">
        <v>17</v>
      </c>
      <c r="D59" s="74"/>
      <c r="E59" s="74"/>
      <c r="F59" s="69"/>
    </row>
    <row r="60" spans="1:6" ht="36.75" customHeight="1">
      <c r="A60" s="228"/>
      <c r="B60" s="79" t="s">
        <v>28</v>
      </c>
      <c r="C60" s="59" t="s">
        <v>17</v>
      </c>
      <c r="D60" s="74"/>
      <c r="E60" s="74"/>
      <c r="F60" s="69"/>
    </row>
    <row r="61" spans="1:6" ht="15" customHeight="1">
      <c r="A61" s="228"/>
      <c r="B61" s="79" t="s">
        <v>29</v>
      </c>
      <c r="C61" s="59" t="s">
        <v>17</v>
      </c>
      <c r="D61" s="74"/>
      <c r="E61" s="74"/>
      <c r="F61" s="69"/>
    </row>
    <row r="62" spans="1:6" ht="17.25" customHeight="1">
      <c r="A62" s="228"/>
      <c r="B62" s="79" t="s">
        <v>24</v>
      </c>
      <c r="C62" s="59" t="s">
        <v>17</v>
      </c>
      <c r="D62" s="74">
        <v>35766</v>
      </c>
      <c r="E62" s="74"/>
      <c r="F62" s="69"/>
    </row>
    <row r="63" spans="1:6" ht="18" customHeight="1">
      <c r="A63" s="228"/>
      <c r="B63" s="79" t="s">
        <v>30</v>
      </c>
      <c r="C63" s="59" t="s">
        <v>17</v>
      </c>
      <c r="D63" s="74"/>
      <c r="E63" s="74"/>
      <c r="F63" s="69"/>
    </row>
    <row r="64" spans="1:6" ht="25.5">
      <c r="A64" s="228"/>
      <c r="B64" s="79" t="s">
        <v>31</v>
      </c>
      <c r="C64" s="59" t="s">
        <v>17</v>
      </c>
      <c r="D64" s="74"/>
      <c r="E64" s="74"/>
      <c r="F64" s="69"/>
    </row>
    <row r="65" spans="1:6" ht="26.25" thickBot="1">
      <c r="A65" s="259"/>
      <c r="B65" s="108" t="s">
        <v>32</v>
      </c>
      <c r="C65" s="109" t="s">
        <v>17</v>
      </c>
      <c r="D65" s="71"/>
      <c r="E65" s="71"/>
      <c r="F65" s="76"/>
    </row>
    <row r="66" spans="1:6" ht="15.75" customHeight="1" thickBot="1">
      <c r="A66" s="266" t="s">
        <v>264</v>
      </c>
      <c r="B66" s="266"/>
      <c r="C66" s="266"/>
      <c r="D66" s="266"/>
      <c r="E66" s="266"/>
      <c r="F66" s="266"/>
    </row>
    <row r="67" spans="1:7" ht="66.75" customHeight="1">
      <c r="A67" s="98" t="s">
        <v>50</v>
      </c>
      <c r="B67" s="110" t="s">
        <v>92</v>
      </c>
      <c r="C67" s="94" t="s">
        <v>58</v>
      </c>
      <c r="D67" s="127">
        <v>1679197</v>
      </c>
      <c r="E67" s="127">
        <v>1734873</v>
      </c>
      <c r="F67" s="80">
        <f>E67/D67</f>
        <v>1.0331563241239712</v>
      </c>
      <c r="G67" s="73"/>
    </row>
    <row r="68" spans="1:6" ht="36.75" customHeight="1" thickBot="1">
      <c r="A68" s="111" t="s">
        <v>59</v>
      </c>
      <c r="B68" s="112" t="s">
        <v>171</v>
      </c>
      <c r="C68" s="56" t="s">
        <v>86</v>
      </c>
      <c r="D68" s="56"/>
      <c r="E68" s="56"/>
      <c r="F68" s="76"/>
    </row>
    <row r="69" spans="1:6" s="37" customFormat="1" ht="14.25" customHeight="1" thickBot="1">
      <c r="A69" s="265" t="s">
        <v>265</v>
      </c>
      <c r="B69" s="266"/>
      <c r="C69" s="266"/>
      <c r="D69" s="266"/>
      <c r="E69" s="266"/>
      <c r="F69" s="267"/>
    </row>
    <row r="70" spans="1:6" ht="25.5">
      <c r="A70" s="240" t="s">
        <v>60</v>
      </c>
      <c r="B70" s="190" t="s">
        <v>93</v>
      </c>
      <c r="C70" s="191" t="s">
        <v>58</v>
      </c>
      <c r="D70" s="195">
        <f>D73</f>
        <v>924163</v>
      </c>
      <c r="E70" s="196" t="e">
        <f>E72+E73</f>
        <v>#REF!</v>
      </c>
      <c r="F70" s="80" t="e">
        <f>E70/D70</f>
        <v>#REF!</v>
      </c>
    </row>
    <row r="71" spans="1:6" ht="12.75">
      <c r="A71" s="228"/>
      <c r="B71" s="263" t="s">
        <v>85</v>
      </c>
      <c r="C71" s="263"/>
      <c r="D71" s="263"/>
      <c r="E71" s="263"/>
      <c r="F71" s="264"/>
    </row>
    <row r="72" spans="1:6" ht="12.75">
      <c r="A72" s="228"/>
      <c r="B72" s="188" t="s">
        <v>6</v>
      </c>
      <c r="C72" s="59" t="s">
        <v>58</v>
      </c>
      <c r="D72" s="193"/>
      <c r="E72" s="55"/>
      <c r="F72" s="69"/>
    </row>
    <row r="73" spans="1:6" ht="12.75">
      <c r="A73" s="228"/>
      <c r="B73" s="188" t="s">
        <v>7</v>
      </c>
      <c r="C73" s="59" t="s">
        <v>58</v>
      </c>
      <c r="D73" s="128">
        <v>924163</v>
      </c>
      <c r="E73" s="128" t="e">
        <f>#REF!</f>
        <v>#REF!</v>
      </c>
      <c r="F73" s="69" t="e">
        <f>E73/D73</f>
        <v>#REF!</v>
      </c>
    </row>
    <row r="74" spans="1:6" ht="27" customHeight="1">
      <c r="A74" s="228" t="s">
        <v>61</v>
      </c>
      <c r="B74" s="189" t="s">
        <v>8</v>
      </c>
      <c r="C74" s="189"/>
      <c r="D74" s="59"/>
      <c r="E74" s="59"/>
      <c r="F74" s="69"/>
    </row>
    <row r="75" spans="1:6" ht="12" customHeight="1">
      <c r="A75" s="228"/>
      <c r="B75" s="58" t="s">
        <v>9</v>
      </c>
      <c r="C75" s="55" t="s">
        <v>86</v>
      </c>
      <c r="D75" s="55"/>
      <c r="E75" s="55"/>
      <c r="F75" s="69"/>
    </row>
    <row r="76" spans="1:6" ht="12.75">
      <c r="A76" s="228"/>
      <c r="B76" s="58" t="s">
        <v>10</v>
      </c>
      <c r="C76" s="55" t="s">
        <v>86</v>
      </c>
      <c r="D76" s="55"/>
      <c r="E76" s="55"/>
      <c r="F76" s="69"/>
    </row>
    <row r="77" spans="1:6" ht="12" customHeight="1">
      <c r="A77" s="228"/>
      <c r="B77" s="58" t="s">
        <v>14</v>
      </c>
      <c r="C77" s="55" t="s">
        <v>86</v>
      </c>
      <c r="D77" s="55"/>
      <c r="E77" s="55"/>
      <c r="F77" s="69"/>
    </row>
    <row r="78" spans="1:6" ht="11.25" customHeight="1">
      <c r="A78" s="228"/>
      <c r="B78" s="58" t="s">
        <v>13</v>
      </c>
      <c r="C78" s="55" t="s">
        <v>86</v>
      </c>
      <c r="D78" s="55"/>
      <c r="E78" s="55"/>
      <c r="F78" s="69"/>
    </row>
    <row r="79" spans="1:6" ht="10.5" customHeight="1">
      <c r="A79" s="228"/>
      <c r="B79" s="58" t="s">
        <v>11</v>
      </c>
      <c r="C79" s="55" t="s">
        <v>16</v>
      </c>
      <c r="D79" s="55"/>
      <c r="E79" s="55"/>
      <c r="F79" s="69"/>
    </row>
    <row r="80" spans="1:6" ht="15" customHeight="1" thickBot="1">
      <c r="A80" s="259"/>
      <c r="B80" s="192" t="s">
        <v>12</v>
      </c>
      <c r="C80" s="56" t="s">
        <v>15</v>
      </c>
      <c r="D80" s="184">
        <v>52.367</v>
      </c>
      <c r="E80" s="184" t="e">
        <f>#REF!/1000</f>
        <v>#REF!</v>
      </c>
      <c r="F80" s="76" t="e">
        <f>E80/D80</f>
        <v>#REF!</v>
      </c>
    </row>
    <row r="81" spans="1:6" ht="15.75" customHeight="1" thickBot="1">
      <c r="A81" s="237" t="s">
        <v>266</v>
      </c>
      <c r="B81" s="238"/>
      <c r="C81" s="238"/>
      <c r="D81" s="238"/>
      <c r="E81" s="238"/>
      <c r="F81" s="239"/>
    </row>
    <row r="82" spans="1:6" ht="12.75">
      <c r="A82" s="113" t="s">
        <v>173</v>
      </c>
      <c r="B82" s="114" t="s">
        <v>64</v>
      </c>
      <c r="C82" s="61" t="s">
        <v>18</v>
      </c>
      <c r="D82" s="106"/>
      <c r="E82" s="106"/>
      <c r="F82" s="77"/>
    </row>
    <row r="83" spans="1:6" ht="12.75">
      <c r="A83" s="100" t="s">
        <v>51</v>
      </c>
      <c r="B83" s="104" t="s">
        <v>65</v>
      </c>
      <c r="C83" s="59" t="s">
        <v>18</v>
      </c>
      <c r="D83" s="55"/>
      <c r="E83" s="55"/>
      <c r="F83" s="69"/>
    </row>
    <row r="84" spans="1:6" ht="12.75">
      <c r="A84" s="100" t="s">
        <v>63</v>
      </c>
      <c r="B84" s="104" t="s">
        <v>66</v>
      </c>
      <c r="C84" s="59" t="s">
        <v>18</v>
      </c>
      <c r="D84" s="154">
        <v>546248</v>
      </c>
      <c r="E84" s="74">
        <v>584920</v>
      </c>
      <c r="F84" s="69">
        <f>E84/D84</f>
        <v>1.0707956825471214</v>
      </c>
    </row>
    <row r="85" spans="1:6" ht="15.75" customHeight="1" thickBot="1">
      <c r="A85" s="260" t="s">
        <v>267</v>
      </c>
      <c r="B85" s="261"/>
      <c r="C85" s="261"/>
      <c r="D85" s="261"/>
      <c r="E85" s="261"/>
      <c r="F85" s="262"/>
    </row>
    <row r="86" spans="1:6" ht="17.25" customHeight="1">
      <c r="A86" s="240" t="s">
        <v>52</v>
      </c>
      <c r="B86" s="91" t="s">
        <v>181</v>
      </c>
      <c r="C86" s="61" t="s">
        <v>62</v>
      </c>
      <c r="D86" s="97">
        <v>120606</v>
      </c>
      <c r="E86" s="97">
        <v>116672</v>
      </c>
      <c r="F86" s="77">
        <f>E86/D86</f>
        <v>0.9673813906439149</v>
      </c>
    </row>
    <row r="87" spans="1:6" ht="12.75">
      <c r="A87" s="228"/>
      <c r="B87" s="230" t="s">
        <v>87</v>
      </c>
      <c r="C87" s="230"/>
      <c r="D87" s="230"/>
      <c r="E87" s="230"/>
      <c r="F87" s="231"/>
    </row>
    <row r="88" spans="1:6" ht="12.75">
      <c r="A88" s="228"/>
      <c r="B88" s="93" t="s">
        <v>25</v>
      </c>
      <c r="C88" s="94" t="s">
        <v>18</v>
      </c>
      <c r="D88" s="95">
        <v>0</v>
      </c>
      <c r="E88" s="95" t="e">
        <f>#REF!</f>
        <v>#REF!</v>
      </c>
      <c r="F88" s="75"/>
    </row>
    <row r="89" spans="1:6" ht="12.75">
      <c r="A89" s="228"/>
      <c r="B89" s="96" t="s">
        <v>26</v>
      </c>
      <c r="C89" s="59" t="s">
        <v>18</v>
      </c>
      <c r="D89" s="55"/>
      <c r="E89" s="55"/>
      <c r="F89" s="69"/>
    </row>
    <row r="90" spans="1:6" ht="12.75">
      <c r="A90" s="228"/>
      <c r="B90" s="96" t="s">
        <v>20</v>
      </c>
      <c r="C90" s="59" t="s">
        <v>18</v>
      </c>
      <c r="D90" s="128">
        <v>42231.83</v>
      </c>
      <c r="E90" s="128" t="e">
        <f>#REF!+#REF!</f>
        <v>#REF!</v>
      </c>
      <c r="F90" s="75" t="e">
        <f>E90/D90</f>
        <v>#REF!</v>
      </c>
    </row>
    <row r="91" spans="1:6" ht="25.5" customHeight="1">
      <c r="A91" s="228"/>
      <c r="B91" s="96" t="s">
        <v>27</v>
      </c>
      <c r="C91" s="59" t="s">
        <v>18</v>
      </c>
      <c r="D91" s="128">
        <v>13258</v>
      </c>
      <c r="E91" s="128" t="e">
        <f>#REF!</f>
        <v>#REF!</v>
      </c>
      <c r="F91" s="75" t="e">
        <f>E91/D91</f>
        <v>#REF!</v>
      </c>
    </row>
    <row r="92" spans="1:6" ht="12.75">
      <c r="A92" s="228"/>
      <c r="B92" s="96" t="s">
        <v>19</v>
      </c>
      <c r="C92" s="59" t="s">
        <v>18</v>
      </c>
      <c r="D92" s="153"/>
      <c r="E92" s="55"/>
      <c r="F92" s="75"/>
    </row>
    <row r="93" spans="1:6" ht="37.5" customHeight="1">
      <c r="A93" s="228"/>
      <c r="B93" s="96" t="s">
        <v>28</v>
      </c>
      <c r="C93" s="59" t="s">
        <v>18</v>
      </c>
      <c r="D93" s="128">
        <v>4389</v>
      </c>
      <c r="E93" s="128"/>
      <c r="F93" s="75"/>
    </row>
    <row r="94" spans="1:6" ht="12.75">
      <c r="A94" s="228"/>
      <c r="B94" s="96" t="s">
        <v>29</v>
      </c>
      <c r="C94" s="59" t="s">
        <v>18</v>
      </c>
      <c r="D94" s="153"/>
      <c r="E94" s="55"/>
      <c r="F94" s="75"/>
    </row>
    <row r="95" spans="1:6" ht="12.75">
      <c r="A95" s="228"/>
      <c r="B95" s="79" t="s">
        <v>24</v>
      </c>
      <c r="C95" s="59" t="s">
        <v>18</v>
      </c>
      <c r="D95" s="90">
        <v>88803</v>
      </c>
      <c r="E95" s="90"/>
      <c r="F95" s="75">
        <f>E95/D95</f>
        <v>0</v>
      </c>
    </row>
    <row r="96" spans="1:6" ht="12.75">
      <c r="A96" s="228"/>
      <c r="B96" s="79" t="s">
        <v>30</v>
      </c>
      <c r="C96" s="59" t="s">
        <v>18</v>
      </c>
      <c r="D96" s="153"/>
      <c r="E96" s="55"/>
      <c r="F96" s="75"/>
    </row>
    <row r="97" spans="1:6" ht="25.5">
      <c r="A97" s="228"/>
      <c r="B97" s="79" t="s">
        <v>31</v>
      </c>
      <c r="C97" s="59" t="s">
        <v>18</v>
      </c>
      <c r="D97" s="153"/>
      <c r="E97" s="55"/>
      <c r="F97" s="75"/>
    </row>
    <row r="98" spans="1:6" ht="25.5">
      <c r="A98" s="228"/>
      <c r="B98" s="79" t="s">
        <v>32</v>
      </c>
      <c r="C98" s="59" t="s">
        <v>18</v>
      </c>
      <c r="D98" s="185"/>
      <c r="E98" s="82"/>
      <c r="F98" s="69"/>
    </row>
    <row r="99" spans="1:6" ht="24" customHeight="1">
      <c r="A99" s="228" t="s">
        <v>53</v>
      </c>
      <c r="B99" s="63" t="s">
        <v>188</v>
      </c>
      <c r="C99" s="59" t="s">
        <v>18</v>
      </c>
      <c r="D99" s="128">
        <v>117946</v>
      </c>
      <c r="E99" s="128">
        <f>E101+E102+E103+E104+E105+E106</f>
        <v>116672</v>
      </c>
      <c r="F99" s="69">
        <f>E99/D99</f>
        <v>0.9891984467468163</v>
      </c>
    </row>
    <row r="100" spans="1:6" ht="12.75">
      <c r="A100" s="228"/>
      <c r="B100" s="230" t="s">
        <v>84</v>
      </c>
      <c r="C100" s="230"/>
      <c r="D100" s="250"/>
      <c r="E100" s="230"/>
      <c r="F100" s="231"/>
    </row>
    <row r="101" spans="1:6" ht="12.75">
      <c r="A101" s="228"/>
      <c r="B101" s="63" t="s">
        <v>147</v>
      </c>
      <c r="C101" s="59" t="s">
        <v>18</v>
      </c>
      <c r="D101" s="55">
        <v>85582</v>
      </c>
      <c r="E101" s="55">
        <v>0</v>
      </c>
      <c r="F101" s="69">
        <f aca="true" t="shared" si="1" ref="F101:F106">E101/D101</f>
        <v>0</v>
      </c>
    </row>
    <row r="102" spans="1:10" ht="12" customHeight="1">
      <c r="A102" s="228"/>
      <c r="B102" s="63" t="s">
        <v>148</v>
      </c>
      <c r="C102" s="59" t="s">
        <v>18</v>
      </c>
      <c r="D102" s="55">
        <v>2839</v>
      </c>
      <c r="E102" s="197">
        <v>784</v>
      </c>
      <c r="F102" s="69">
        <f t="shared" si="1"/>
        <v>0.2761535752025361</v>
      </c>
      <c r="J102" s="38"/>
    </row>
    <row r="103" spans="1:6" ht="12" customHeight="1">
      <c r="A103" s="228"/>
      <c r="B103" s="63" t="s">
        <v>149</v>
      </c>
      <c r="C103" s="59" t="s">
        <v>18</v>
      </c>
      <c r="D103" s="55">
        <v>0</v>
      </c>
      <c r="E103" s="55">
        <v>0</v>
      </c>
      <c r="F103" s="69"/>
    </row>
    <row r="104" spans="1:6" ht="12" customHeight="1">
      <c r="A104" s="228"/>
      <c r="B104" s="63" t="s">
        <v>336</v>
      </c>
      <c r="C104" s="59" t="s">
        <v>18</v>
      </c>
      <c r="D104" s="55"/>
      <c r="E104" s="55">
        <v>5345</v>
      </c>
      <c r="F104" s="69"/>
    </row>
    <row r="105" spans="1:6" ht="11.25" customHeight="1">
      <c r="A105" s="228"/>
      <c r="B105" s="63" t="s">
        <v>186</v>
      </c>
      <c r="C105" s="59" t="s">
        <v>18</v>
      </c>
      <c r="D105" s="55">
        <v>28265</v>
      </c>
      <c r="E105" s="55">
        <v>110543</v>
      </c>
      <c r="F105" s="69">
        <f t="shared" si="1"/>
        <v>3.910949938085972</v>
      </c>
    </row>
    <row r="106" spans="1:6" ht="12" customHeight="1">
      <c r="A106" s="228"/>
      <c r="B106" s="63" t="s">
        <v>150</v>
      </c>
      <c r="C106" s="59" t="s">
        <v>18</v>
      </c>
      <c r="D106" s="55">
        <v>1260</v>
      </c>
      <c r="E106" s="55"/>
      <c r="F106" s="69">
        <f t="shared" si="1"/>
        <v>0</v>
      </c>
    </row>
    <row r="107" spans="1:6" ht="12" customHeight="1">
      <c r="A107" s="92" t="s">
        <v>67</v>
      </c>
      <c r="B107" s="63" t="s">
        <v>146</v>
      </c>
      <c r="C107" s="59" t="s">
        <v>18</v>
      </c>
      <c r="D107" s="153"/>
      <c r="E107" s="55"/>
      <c r="F107" s="69"/>
    </row>
    <row r="108" spans="1:6" ht="15.75">
      <c r="A108" s="92" t="s">
        <v>145</v>
      </c>
      <c r="B108" s="58" t="s">
        <v>39</v>
      </c>
      <c r="C108" s="55" t="s">
        <v>268</v>
      </c>
      <c r="D108" s="153"/>
      <c r="E108" s="55"/>
      <c r="F108" s="69"/>
    </row>
    <row r="109" spans="1:6" ht="13.5" customHeight="1" thickBot="1">
      <c r="A109" s="115" t="s">
        <v>182</v>
      </c>
      <c r="B109" s="81" t="s">
        <v>40</v>
      </c>
      <c r="C109" s="82" t="s">
        <v>185</v>
      </c>
      <c r="D109" s="185">
        <v>19</v>
      </c>
      <c r="E109" s="82">
        <v>19</v>
      </c>
      <c r="F109" s="72">
        <f>E109/D109</f>
        <v>1</v>
      </c>
    </row>
    <row r="110" spans="1:6" ht="15.75" customHeight="1" thickBot="1">
      <c r="A110" s="251" t="s">
        <v>269</v>
      </c>
      <c r="B110" s="252"/>
      <c r="C110" s="252"/>
      <c r="D110" s="252"/>
      <c r="E110" s="252"/>
      <c r="F110" s="253"/>
    </row>
    <row r="111" spans="1:6" ht="32.25" customHeight="1">
      <c r="A111" s="254" t="s">
        <v>208</v>
      </c>
      <c r="B111" s="105" t="s">
        <v>199</v>
      </c>
      <c r="C111" s="61" t="s">
        <v>18</v>
      </c>
      <c r="D111" s="187">
        <v>260826</v>
      </c>
      <c r="E111" s="187">
        <v>178707</v>
      </c>
      <c r="F111" s="77">
        <f>E111/D111</f>
        <v>0.6851579213728692</v>
      </c>
    </row>
    <row r="112" spans="1:6" ht="12.75">
      <c r="A112" s="248"/>
      <c r="B112" s="256" t="s">
        <v>183</v>
      </c>
      <c r="C112" s="257"/>
      <c r="D112" s="257"/>
      <c r="E112" s="257"/>
      <c r="F112" s="258"/>
    </row>
    <row r="113" spans="1:6" ht="12.75">
      <c r="A113" s="248"/>
      <c r="B113" s="63" t="s">
        <v>20</v>
      </c>
      <c r="C113" s="59" t="s">
        <v>18</v>
      </c>
      <c r="D113" s="59" t="s">
        <v>232</v>
      </c>
      <c r="E113" s="59"/>
      <c r="F113" s="69"/>
    </row>
    <row r="114" spans="1:6" ht="12.75">
      <c r="A114" s="248"/>
      <c r="B114" s="63" t="s">
        <v>21</v>
      </c>
      <c r="C114" s="59" t="s">
        <v>18</v>
      </c>
      <c r="D114" s="59" t="s">
        <v>232</v>
      </c>
      <c r="E114" s="59"/>
      <c r="F114" s="69"/>
    </row>
    <row r="115" spans="1:6" ht="12.75">
      <c r="A115" s="255"/>
      <c r="B115" s="63" t="s">
        <v>19</v>
      </c>
      <c r="C115" s="59" t="s">
        <v>18</v>
      </c>
      <c r="D115" s="59" t="s">
        <v>232</v>
      </c>
      <c r="E115" s="59"/>
      <c r="F115" s="69"/>
    </row>
    <row r="116" spans="1:6" ht="12.75">
      <c r="A116" s="247" t="s">
        <v>209</v>
      </c>
      <c r="B116" s="244" t="s">
        <v>78</v>
      </c>
      <c r="C116" s="245"/>
      <c r="D116" s="245"/>
      <c r="E116" s="245"/>
      <c r="F116" s="246"/>
    </row>
    <row r="117" spans="1:6" ht="12.75">
      <c r="A117" s="248"/>
      <c r="B117" s="63" t="s">
        <v>201</v>
      </c>
      <c r="C117" s="59" t="s">
        <v>79</v>
      </c>
      <c r="D117" s="59"/>
      <c r="E117" s="55"/>
      <c r="F117" s="72"/>
    </row>
    <row r="118" spans="1:6" ht="12.75">
      <c r="A118" s="248"/>
      <c r="B118" s="63" t="s">
        <v>200</v>
      </c>
      <c r="C118" s="59" t="s">
        <v>79</v>
      </c>
      <c r="D118" s="59"/>
      <c r="E118" s="55"/>
      <c r="F118" s="69"/>
    </row>
    <row r="119" spans="1:6" ht="12.75" customHeight="1" thickBot="1">
      <c r="A119" s="249"/>
      <c r="B119" s="117" t="s">
        <v>221</v>
      </c>
      <c r="C119" s="109" t="s">
        <v>79</v>
      </c>
      <c r="D119" s="56"/>
      <c r="E119" s="56"/>
      <c r="F119" s="76"/>
    </row>
    <row r="120" spans="1:6" ht="16.5" thickBot="1">
      <c r="A120" s="237" t="s">
        <v>262</v>
      </c>
      <c r="B120" s="238"/>
      <c r="C120" s="238"/>
      <c r="D120" s="238"/>
      <c r="E120" s="238"/>
      <c r="F120" s="239"/>
    </row>
    <row r="121" spans="1:6" ht="15" customHeight="1">
      <c r="A121" s="240" t="s">
        <v>68</v>
      </c>
      <c r="B121" s="60" t="s">
        <v>206</v>
      </c>
      <c r="C121" s="61" t="s">
        <v>18</v>
      </c>
      <c r="D121" s="156">
        <f>D123+D131+D137</f>
        <v>22900.49207</v>
      </c>
      <c r="E121" s="223">
        <f>E123+E131+E137</f>
        <v>26944.085</v>
      </c>
      <c r="F121" s="134">
        <f>E121/D121</f>
        <v>1.176572316334511</v>
      </c>
    </row>
    <row r="122" spans="1:6" ht="12.75">
      <c r="A122" s="228"/>
      <c r="B122" s="230" t="s">
        <v>84</v>
      </c>
      <c r="C122" s="230"/>
      <c r="D122" s="230"/>
      <c r="E122" s="230"/>
      <c r="F122" s="231"/>
    </row>
    <row r="123" spans="1:6" ht="12.75">
      <c r="A123" s="228"/>
      <c r="B123" s="62" t="s">
        <v>192</v>
      </c>
      <c r="C123" s="59" t="s">
        <v>18</v>
      </c>
      <c r="D123" s="157">
        <f>SUM(D125:D130)</f>
        <v>8759.462070000001</v>
      </c>
      <c r="E123" s="157">
        <f>SUM(E125:E130)</f>
        <v>9369.745</v>
      </c>
      <c r="F123" s="66">
        <f aca="true" t="shared" si="2" ref="F123:F149">E123/D123</f>
        <v>1.0696712794830332</v>
      </c>
    </row>
    <row r="124" spans="1:6" ht="12.75">
      <c r="A124" s="228"/>
      <c r="B124" s="63" t="s">
        <v>84</v>
      </c>
      <c r="C124" s="59"/>
      <c r="D124" s="55"/>
      <c r="E124" s="55"/>
      <c r="F124" s="69"/>
    </row>
    <row r="125" spans="1:6" ht="12.75">
      <c r="A125" s="228"/>
      <c r="B125" s="63" t="s">
        <v>205</v>
      </c>
      <c r="C125" s="59" t="s">
        <v>18</v>
      </c>
      <c r="D125" s="158">
        <v>6324.78207</v>
      </c>
      <c r="E125" s="158">
        <v>6661.125</v>
      </c>
      <c r="F125" s="69">
        <f t="shared" si="2"/>
        <v>1.053178580111931</v>
      </c>
    </row>
    <row r="126" spans="1:6" ht="24" customHeight="1">
      <c r="A126" s="228"/>
      <c r="B126" s="63" t="s">
        <v>235</v>
      </c>
      <c r="C126" s="59" t="s">
        <v>18</v>
      </c>
      <c r="D126" s="158">
        <v>519.91</v>
      </c>
      <c r="E126" s="158">
        <v>702.43</v>
      </c>
      <c r="F126" s="69">
        <f>E126/D126</f>
        <v>1.3510607605162432</v>
      </c>
    </row>
    <row r="127" spans="1:6" ht="12.75" customHeight="1">
      <c r="A127" s="228"/>
      <c r="B127" s="63" t="s">
        <v>292</v>
      </c>
      <c r="C127" s="59" t="s">
        <v>18</v>
      </c>
      <c r="D127" s="158">
        <v>69.14</v>
      </c>
      <c r="E127" s="158">
        <v>132.5</v>
      </c>
      <c r="F127" s="69">
        <f>E127/D127</f>
        <v>1.9164015041943883</v>
      </c>
    </row>
    <row r="128" spans="1:6" ht="12.75">
      <c r="A128" s="228"/>
      <c r="B128" s="63" t="s">
        <v>22</v>
      </c>
      <c r="C128" s="59" t="s">
        <v>18</v>
      </c>
      <c r="D128" s="158">
        <v>1845.63</v>
      </c>
      <c r="E128" s="158">
        <v>1873.69</v>
      </c>
      <c r="F128" s="69">
        <f t="shared" si="2"/>
        <v>1.0152034806543022</v>
      </c>
    </row>
    <row r="129" spans="1:6" ht="11.25" customHeight="1">
      <c r="A129" s="228"/>
      <c r="B129" s="63" t="s">
        <v>193</v>
      </c>
      <c r="C129" s="59" t="s">
        <v>18</v>
      </c>
      <c r="D129" s="158"/>
      <c r="E129" s="158"/>
      <c r="F129" s="69"/>
    </row>
    <row r="130" spans="1:6" ht="27" customHeight="1">
      <c r="A130" s="228"/>
      <c r="B130" s="63" t="s">
        <v>207</v>
      </c>
      <c r="C130" s="59" t="s">
        <v>18</v>
      </c>
      <c r="D130" s="158"/>
      <c r="E130" s="158"/>
      <c r="F130" s="69"/>
    </row>
    <row r="131" spans="1:6" ht="15" customHeight="1">
      <c r="A131" s="228"/>
      <c r="B131" s="62" t="s">
        <v>194</v>
      </c>
      <c r="C131" s="59" t="s">
        <v>18</v>
      </c>
      <c r="D131" s="157">
        <v>996.07</v>
      </c>
      <c r="E131" s="157">
        <f>E132+E133+E134+E135+E136</f>
        <v>1492.6100000000001</v>
      </c>
      <c r="F131" s="66">
        <f t="shared" si="2"/>
        <v>1.4984991014687723</v>
      </c>
    </row>
    <row r="132" spans="1:6" ht="27" customHeight="1">
      <c r="A132" s="228"/>
      <c r="B132" s="63" t="s">
        <v>190</v>
      </c>
      <c r="C132" s="59" t="s">
        <v>18</v>
      </c>
      <c r="D132" s="158">
        <v>483.2</v>
      </c>
      <c r="E132" s="158">
        <v>598.54</v>
      </c>
      <c r="F132" s="69">
        <f t="shared" si="2"/>
        <v>1.2387003311258278</v>
      </c>
    </row>
    <row r="133" spans="1:6" ht="27" customHeight="1">
      <c r="A133" s="228"/>
      <c r="B133" s="64" t="s">
        <v>88</v>
      </c>
      <c r="C133" s="59" t="s">
        <v>18</v>
      </c>
      <c r="D133" s="158">
        <v>0</v>
      </c>
      <c r="E133" s="158"/>
      <c r="F133" s="69">
        <v>0</v>
      </c>
    </row>
    <row r="134" spans="1:6" ht="18" customHeight="1">
      <c r="A134" s="228"/>
      <c r="B134" s="65" t="s">
        <v>69</v>
      </c>
      <c r="C134" s="59" t="s">
        <v>18</v>
      </c>
      <c r="D134" s="158">
        <v>477.22</v>
      </c>
      <c r="E134" s="158">
        <v>884.57</v>
      </c>
      <c r="F134" s="69">
        <f t="shared" si="2"/>
        <v>1.853589539415783</v>
      </c>
    </row>
    <row r="135" spans="1:6" ht="15.75" customHeight="1">
      <c r="A135" s="228"/>
      <c r="B135" s="58" t="s">
        <v>196</v>
      </c>
      <c r="C135" s="59" t="s">
        <v>18</v>
      </c>
      <c r="D135" s="158">
        <v>2</v>
      </c>
      <c r="E135" s="158">
        <v>9.5</v>
      </c>
      <c r="F135" s="69">
        <v>0</v>
      </c>
    </row>
    <row r="136" spans="1:6" ht="12.75">
      <c r="A136" s="228"/>
      <c r="B136" s="64" t="s">
        <v>70</v>
      </c>
      <c r="C136" s="59" t="s">
        <v>18</v>
      </c>
      <c r="D136" s="158">
        <v>33.65</v>
      </c>
      <c r="E136" s="158">
        <v>0</v>
      </c>
      <c r="F136" s="69"/>
    </row>
    <row r="137" spans="1:6" ht="28.5" customHeight="1">
      <c r="A137" s="228"/>
      <c r="B137" s="88" t="s">
        <v>198</v>
      </c>
      <c r="C137" s="89" t="s">
        <v>18</v>
      </c>
      <c r="D137" s="157">
        <v>13144.96</v>
      </c>
      <c r="E137" s="157">
        <v>16081.73</v>
      </c>
      <c r="F137" s="66">
        <f>E137/D137</f>
        <v>1.2234141450411413</v>
      </c>
    </row>
    <row r="138" spans="1:6" ht="16.5" customHeight="1">
      <c r="A138" s="228" t="s">
        <v>77</v>
      </c>
      <c r="B138" s="67" t="s">
        <v>94</v>
      </c>
      <c r="C138" s="59" t="s">
        <v>18</v>
      </c>
      <c r="D138" s="157">
        <f>SUM(D139:D152)</f>
        <v>23599.03196</v>
      </c>
      <c r="E138" s="157">
        <f>SUM(E139:E152)</f>
        <v>26508.52</v>
      </c>
      <c r="F138" s="66">
        <f>E138/D138</f>
        <v>1.1232884486504167</v>
      </c>
    </row>
    <row r="139" spans="1:6" ht="15" customHeight="1">
      <c r="A139" s="228"/>
      <c r="B139" s="63" t="s">
        <v>23</v>
      </c>
      <c r="C139" s="59" t="s">
        <v>18</v>
      </c>
      <c r="D139" s="158">
        <v>6691.478</v>
      </c>
      <c r="E139" s="158">
        <v>6321.46</v>
      </c>
      <c r="F139" s="69">
        <f t="shared" si="2"/>
        <v>0.944703098478393</v>
      </c>
    </row>
    <row r="140" spans="1:6" ht="14.25" customHeight="1">
      <c r="A140" s="228"/>
      <c r="B140" s="68" t="s">
        <v>154</v>
      </c>
      <c r="C140" s="59" t="s">
        <v>18</v>
      </c>
      <c r="D140" s="158">
        <v>126.22437</v>
      </c>
      <c r="E140" s="158">
        <v>96</v>
      </c>
      <c r="F140" s="69">
        <f t="shared" si="2"/>
        <v>0.760550438873254</v>
      </c>
    </row>
    <row r="141" spans="1:6" ht="25.5" customHeight="1">
      <c r="A141" s="228"/>
      <c r="B141" s="64" t="s">
        <v>155</v>
      </c>
      <c r="C141" s="59" t="s">
        <v>18</v>
      </c>
      <c r="D141" s="158">
        <v>0</v>
      </c>
      <c r="E141" s="158">
        <v>0</v>
      </c>
      <c r="F141" s="69" t="e">
        <f t="shared" si="2"/>
        <v>#DIV/0!</v>
      </c>
    </row>
    <row r="142" spans="1:6" ht="12" customHeight="1">
      <c r="A142" s="228"/>
      <c r="B142" s="68" t="s">
        <v>156</v>
      </c>
      <c r="C142" s="59" t="s">
        <v>18</v>
      </c>
      <c r="D142" s="158">
        <v>797.475</v>
      </c>
      <c r="E142" s="158">
        <v>2610.19</v>
      </c>
      <c r="F142" s="69">
        <f t="shared" si="2"/>
        <v>3.2730681212577197</v>
      </c>
    </row>
    <row r="143" spans="1:6" ht="12" customHeight="1">
      <c r="A143" s="228"/>
      <c r="B143" s="68" t="s">
        <v>157</v>
      </c>
      <c r="C143" s="59" t="s">
        <v>18</v>
      </c>
      <c r="D143" s="158">
        <v>5121.69459</v>
      </c>
      <c r="E143" s="158">
        <v>5896.21</v>
      </c>
      <c r="F143" s="69">
        <f t="shared" si="2"/>
        <v>1.1512224902109987</v>
      </c>
    </row>
    <row r="144" spans="1:6" ht="12.75" customHeight="1" hidden="1">
      <c r="A144" s="228"/>
      <c r="B144" s="68" t="s">
        <v>191</v>
      </c>
      <c r="C144" s="59" t="s">
        <v>18</v>
      </c>
      <c r="D144" s="158"/>
      <c r="E144" s="158"/>
      <c r="F144" s="69"/>
    </row>
    <row r="145" spans="1:6" ht="13.5" customHeight="1">
      <c r="A145" s="228"/>
      <c r="B145" s="68" t="s">
        <v>158</v>
      </c>
      <c r="C145" s="59" t="s">
        <v>18</v>
      </c>
      <c r="D145" s="158">
        <v>33</v>
      </c>
      <c r="E145" s="158">
        <v>241.01</v>
      </c>
      <c r="F145" s="69">
        <f t="shared" si="2"/>
        <v>7.303333333333333</v>
      </c>
    </row>
    <row r="146" spans="1:6" ht="12.75" customHeight="1">
      <c r="A146" s="228"/>
      <c r="B146" s="70" t="s">
        <v>222</v>
      </c>
      <c r="C146" s="59" t="s">
        <v>18</v>
      </c>
      <c r="D146" s="158">
        <v>9595.25</v>
      </c>
      <c r="E146" s="158">
        <v>10056.72</v>
      </c>
      <c r="F146" s="69">
        <f t="shared" si="2"/>
        <v>1.0480935879732158</v>
      </c>
    </row>
    <row r="147" spans="1:6" ht="12.75" customHeight="1" hidden="1">
      <c r="A147" s="228"/>
      <c r="B147" s="64" t="s">
        <v>223</v>
      </c>
      <c r="C147" s="59" t="s">
        <v>18</v>
      </c>
      <c r="D147" s="158"/>
      <c r="E147" s="158"/>
      <c r="F147" s="69"/>
    </row>
    <row r="148" spans="1:6" ht="12.75" customHeight="1">
      <c r="A148" s="228"/>
      <c r="B148" s="64" t="s">
        <v>159</v>
      </c>
      <c r="C148" s="59" t="s">
        <v>18</v>
      </c>
      <c r="D148" s="158">
        <v>683.91</v>
      </c>
      <c r="E148" s="158">
        <v>569.93</v>
      </c>
      <c r="F148" s="69">
        <f t="shared" si="2"/>
        <v>0.8333406442368148</v>
      </c>
    </row>
    <row r="149" spans="1:6" ht="12.75" customHeight="1">
      <c r="A149" s="228"/>
      <c r="B149" s="64" t="s">
        <v>224</v>
      </c>
      <c r="C149" s="59" t="s">
        <v>18</v>
      </c>
      <c r="D149" s="158">
        <v>550</v>
      </c>
      <c r="E149" s="158">
        <v>717</v>
      </c>
      <c r="F149" s="69">
        <f t="shared" si="2"/>
        <v>1.3036363636363637</v>
      </c>
    </row>
    <row r="150" spans="1:6" ht="13.5" customHeight="1" hidden="1">
      <c r="A150" s="228"/>
      <c r="B150" s="64" t="s">
        <v>228</v>
      </c>
      <c r="C150" s="59" t="s">
        <v>18</v>
      </c>
      <c r="D150" s="55"/>
      <c r="E150" s="55"/>
      <c r="F150" s="133"/>
    </row>
    <row r="151" spans="1:6" ht="13.5" customHeight="1" hidden="1">
      <c r="A151" s="228"/>
      <c r="B151" s="64" t="s">
        <v>225</v>
      </c>
      <c r="C151" s="59" t="s">
        <v>18</v>
      </c>
      <c r="D151" s="55"/>
      <c r="E151" s="55"/>
      <c r="F151" s="133"/>
    </row>
    <row r="152" spans="1:6" ht="26.25" customHeight="1" hidden="1">
      <c r="A152" s="228"/>
      <c r="B152" s="65" t="s">
        <v>226</v>
      </c>
      <c r="C152" s="59" t="s">
        <v>18</v>
      </c>
      <c r="D152" s="59"/>
      <c r="E152" s="59"/>
      <c r="F152" s="69"/>
    </row>
    <row r="153" spans="1:6" ht="26.25" customHeight="1">
      <c r="A153" s="92" t="s">
        <v>210</v>
      </c>
      <c r="B153" s="63" t="s">
        <v>96</v>
      </c>
      <c r="C153" s="59" t="s">
        <v>184</v>
      </c>
      <c r="D153" s="135">
        <f>D121/D9*1000</f>
        <v>3604.6737084841807</v>
      </c>
      <c r="E153" s="135">
        <f>E121/E9*1000</f>
        <v>4331.150136633982</v>
      </c>
      <c r="F153" s="75">
        <f>E153/D153</f>
        <v>1.2015373614649008</v>
      </c>
    </row>
    <row r="154" spans="1:6" ht="27.75" customHeight="1" thickBot="1">
      <c r="A154" s="107" t="s">
        <v>211</v>
      </c>
      <c r="B154" s="117" t="s">
        <v>95</v>
      </c>
      <c r="C154" s="109" t="s">
        <v>184</v>
      </c>
      <c r="D154" s="136">
        <f>D138/D9*1000</f>
        <v>3714.6280434440423</v>
      </c>
      <c r="E154" s="136">
        <f>E138/E9*1000</f>
        <v>4261.134865777207</v>
      </c>
      <c r="F154" s="76">
        <f>E154/D154</f>
        <v>1.1471228925054007</v>
      </c>
    </row>
    <row r="155" spans="1:6" ht="31.5" customHeight="1" thickBot="1">
      <c r="A155" s="241" t="s">
        <v>233</v>
      </c>
      <c r="B155" s="242"/>
      <c r="C155" s="242"/>
      <c r="D155" s="242"/>
      <c r="E155" s="242"/>
      <c r="F155" s="243"/>
    </row>
    <row r="156" spans="1:6" ht="39" customHeight="1" thickBot="1">
      <c r="A156" s="116" t="s">
        <v>71</v>
      </c>
      <c r="B156" s="118" t="s">
        <v>236</v>
      </c>
      <c r="C156" s="119" t="s">
        <v>34</v>
      </c>
      <c r="D156" s="159">
        <v>7.46</v>
      </c>
      <c r="E156" s="159">
        <v>9.5</v>
      </c>
      <c r="F156" s="75">
        <f>E156/D156</f>
        <v>1.2734584450402144</v>
      </c>
    </row>
    <row r="157" spans="1:6" ht="21" customHeight="1" thickBot="1">
      <c r="A157" s="232" t="s">
        <v>189</v>
      </c>
      <c r="B157" s="233"/>
      <c r="C157" s="233"/>
      <c r="D157" s="233"/>
      <c r="E157" s="233"/>
      <c r="F157" s="234"/>
    </row>
    <row r="158" spans="1:6" ht="25.5">
      <c r="A158" s="179" t="s">
        <v>72</v>
      </c>
      <c r="B158" s="180" t="s">
        <v>202</v>
      </c>
      <c r="C158" s="106" t="s">
        <v>35</v>
      </c>
      <c r="D158" s="214" t="s">
        <v>317</v>
      </c>
      <c r="E158" s="214" t="s">
        <v>317</v>
      </c>
      <c r="F158" s="77">
        <f>4/1</f>
        <v>4</v>
      </c>
    </row>
    <row r="159" spans="1:6" ht="15.75" customHeight="1">
      <c r="A159" s="173"/>
      <c r="B159" s="121" t="s">
        <v>203</v>
      </c>
      <c r="C159" s="55" t="s">
        <v>35</v>
      </c>
      <c r="D159" s="186" t="s">
        <v>234</v>
      </c>
      <c r="E159" s="186" t="s">
        <v>234</v>
      </c>
      <c r="F159" s="69"/>
    </row>
    <row r="160" spans="1:6" ht="15" customHeight="1">
      <c r="A160" s="174" t="s">
        <v>212</v>
      </c>
      <c r="B160" s="121" t="s">
        <v>36</v>
      </c>
      <c r="C160" s="55" t="s">
        <v>37</v>
      </c>
      <c r="D160" s="55">
        <v>4</v>
      </c>
      <c r="E160" s="55">
        <v>4</v>
      </c>
      <c r="F160" s="69">
        <f>E160/D160</f>
        <v>1</v>
      </c>
    </row>
    <row r="161" spans="1:6" ht="16.5" customHeight="1">
      <c r="A161" s="174" t="s">
        <v>213</v>
      </c>
      <c r="B161" s="121" t="s">
        <v>38</v>
      </c>
      <c r="C161" s="55" t="s">
        <v>33</v>
      </c>
      <c r="D161" s="215">
        <v>0.28</v>
      </c>
      <c r="E161" s="215">
        <f>18/E9*100</f>
        <v>0.28934254942935217</v>
      </c>
      <c r="F161" s="69">
        <f>E161/D161</f>
        <v>1.0333662479619719</v>
      </c>
    </row>
    <row r="162" spans="1:6" ht="25.5">
      <c r="A162" s="122" t="s">
        <v>214</v>
      </c>
      <c r="B162" s="123" t="s">
        <v>97</v>
      </c>
      <c r="C162" s="55" t="s">
        <v>33</v>
      </c>
      <c r="D162" s="55">
        <v>22.2</v>
      </c>
      <c r="E162" s="55">
        <v>22.2</v>
      </c>
      <c r="F162" s="69">
        <f>E162/D162</f>
        <v>1</v>
      </c>
    </row>
    <row r="163" spans="1:6" ht="26.25" customHeight="1">
      <c r="A163" s="122" t="s">
        <v>215</v>
      </c>
      <c r="B163" s="123" t="s">
        <v>98</v>
      </c>
      <c r="C163" s="55" t="s">
        <v>33</v>
      </c>
      <c r="D163" s="55">
        <v>91.6</v>
      </c>
      <c r="E163" s="55">
        <v>96.1</v>
      </c>
      <c r="F163" s="69">
        <f>E163/D163</f>
        <v>1.0491266375545851</v>
      </c>
    </row>
    <row r="164" spans="1:6" ht="39.75" customHeight="1">
      <c r="A164" s="235" t="s">
        <v>216</v>
      </c>
      <c r="B164" s="124" t="s">
        <v>204</v>
      </c>
      <c r="C164" s="55" t="s">
        <v>33</v>
      </c>
      <c r="D164" s="55">
        <v>77.8</v>
      </c>
      <c r="E164" s="55">
        <v>78.7</v>
      </c>
      <c r="F164" s="69">
        <f>E164/D164</f>
        <v>1.0115681233933163</v>
      </c>
    </row>
    <row r="165" spans="1:6" ht="16.5" customHeight="1">
      <c r="A165" s="236"/>
      <c r="B165" s="229" t="s">
        <v>84</v>
      </c>
      <c r="C165" s="230"/>
      <c r="D165" s="230"/>
      <c r="E165" s="230"/>
      <c r="F165" s="231"/>
    </row>
    <row r="166" spans="1:6" ht="13.5" customHeight="1">
      <c r="A166" s="236"/>
      <c r="B166" s="124" t="s">
        <v>41</v>
      </c>
      <c r="C166" s="55" t="s">
        <v>33</v>
      </c>
      <c r="D166" s="55">
        <v>100</v>
      </c>
      <c r="E166" s="55">
        <v>100</v>
      </c>
      <c r="F166" s="69">
        <f>E166/D166</f>
        <v>1</v>
      </c>
    </row>
    <row r="167" spans="1:6" ht="12.75" customHeight="1">
      <c r="A167" s="236"/>
      <c r="B167" s="124" t="s">
        <v>42</v>
      </c>
      <c r="C167" s="55" t="s">
        <v>33</v>
      </c>
      <c r="D167" s="55">
        <v>86.3</v>
      </c>
      <c r="E167" s="55">
        <v>91.6</v>
      </c>
      <c r="F167" s="69">
        <f>E167/D167</f>
        <v>1.0614136732329085</v>
      </c>
    </row>
    <row r="168" spans="1:6" ht="12.75" customHeight="1">
      <c r="A168" s="236"/>
      <c r="B168" s="124" t="s">
        <v>350</v>
      </c>
      <c r="C168" s="55" t="s">
        <v>46</v>
      </c>
      <c r="D168" s="55">
        <v>74.9</v>
      </c>
      <c r="E168" s="55">
        <v>73.8</v>
      </c>
      <c r="F168" s="69">
        <f>E168/D168</f>
        <v>0.9853137516688918</v>
      </c>
    </row>
    <row r="169" spans="1:6" ht="12" customHeight="1">
      <c r="A169" s="236"/>
      <c r="B169" s="124" t="s">
        <v>43</v>
      </c>
      <c r="C169" s="55" t="s">
        <v>33</v>
      </c>
      <c r="D169" s="55">
        <v>64.8</v>
      </c>
      <c r="E169" s="55">
        <v>64.7</v>
      </c>
      <c r="F169" s="69">
        <f>E169/D169</f>
        <v>0.9984567901234569</v>
      </c>
    </row>
    <row r="170" spans="1:6" ht="11.25" customHeight="1">
      <c r="A170" s="236"/>
      <c r="B170" s="124" t="s">
        <v>44</v>
      </c>
      <c r="C170" s="55" t="s">
        <v>33</v>
      </c>
      <c r="D170" s="55">
        <v>55.8</v>
      </c>
      <c r="E170" s="55">
        <v>58.5</v>
      </c>
      <c r="F170" s="69">
        <f>E170/D170</f>
        <v>1.0483870967741935</v>
      </c>
    </row>
    <row r="171" spans="1:6" ht="15" customHeight="1">
      <c r="A171" s="174" t="s">
        <v>217</v>
      </c>
      <c r="B171" s="120" t="s">
        <v>99</v>
      </c>
      <c r="C171" s="95" t="s">
        <v>3</v>
      </c>
      <c r="D171" s="186" t="s">
        <v>234</v>
      </c>
      <c r="E171" s="186" t="s">
        <v>234</v>
      </c>
      <c r="F171" s="69"/>
    </row>
    <row r="172" spans="1:6" ht="27.75" customHeight="1">
      <c r="A172" s="174" t="s">
        <v>218</v>
      </c>
      <c r="B172" s="124" t="s">
        <v>100</v>
      </c>
      <c r="C172" s="55" t="s">
        <v>3</v>
      </c>
      <c r="D172" s="55">
        <v>0</v>
      </c>
      <c r="E172" s="55">
        <v>0</v>
      </c>
      <c r="F172" s="69"/>
    </row>
    <row r="173" spans="1:6" ht="27.75" customHeight="1">
      <c r="A173" s="174" t="s">
        <v>219</v>
      </c>
      <c r="B173" s="124" t="s">
        <v>101</v>
      </c>
      <c r="C173" s="55" t="s">
        <v>34</v>
      </c>
      <c r="D173" s="55">
        <v>0</v>
      </c>
      <c r="E173" s="55">
        <v>0</v>
      </c>
      <c r="F173" s="69"/>
    </row>
    <row r="174" spans="1:6" ht="27" customHeight="1" thickBot="1">
      <c r="A174" s="175" t="s">
        <v>237</v>
      </c>
      <c r="B174" s="176" t="s">
        <v>238</v>
      </c>
      <c r="C174" s="56" t="s">
        <v>34</v>
      </c>
      <c r="D174" s="55">
        <v>0</v>
      </c>
      <c r="E174" s="56">
        <v>0</v>
      </c>
      <c r="F174" s="76"/>
    </row>
    <row r="175" spans="1:6" ht="24" customHeight="1">
      <c r="A175" s="125"/>
      <c r="B175" s="73"/>
      <c r="C175" s="126"/>
      <c r="D175" s="126"/>
      <c r="E175" s="126"/>
      <c r="F175" s="126"/>
    </row>
    <row r="176" spans="1:6" ht="12.75">
      <c r="A176" s="125"/>
      <c r="B176" s="73"/>
      <c r="C176" s="126"/>
      <c r="D176" s="126"/>
      <c r="E176" s="126"/>
      <c r="F176" s="126"/>
    </row>
    <row r="177" ht="12.75">
      <c r="A177" s="39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1:F81"/>
    <mergeCell ref="A85:F85"/>
    <mergeCell ref="A86:A98"/>
    <mergeCell ref="A70:A73"/>
    <mergeCell ref="B71:F71"/>
    <mergeCell ref="A69:F69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138:A152"/>
    <mergeCell ref="B165:F165"/>
    <mergeCell ref="A157:F157"/>
    <mergeCell ref="A164:A170"/>
    <mergeCell ref="A120:F120"/>
    <mergeCell ref="A121:A137"/>
    <mergeCell ref="B122:F122"/>
    <mergeCell ref="A155:F155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287" t="s">
        <v>102</v>
      </c>
      <c r="E1" s="288"/>
    </row>
    <row r="3" spans="1:5" ht="28.5" customHeight="1">
      <c r="A3" s="289" t="s">
        <v>103</v>
      </c>
      <c r="B3" s="289"/>
      <c r="C3" s="289"/>
      <c r="D3" s="289"/>
      <c r="E3" s="289"/>
    </row>
    <row r="4" spans="2:5" ht="15.75" hidden="1">
      <c r="B4" s="6" t="s">
        <v>104</v>
      </c>
      <c r="C4" s="6"/>
      <c r="D4" s="290" t="s">
        <v>105</v>
      </c>
      <c r="E4" s="291"/>
    </row>
    <row r="5" spans="1:5" ht="78" customHeight="1">
      <c r="A5" s="2"/>
      <c r="B5" s="3" t="s">
        <v>106</v>
      </c>
      <c r="C5" s="7" t="s">
        <v>81</v>
      </c>
      <c r="D5" s="7" t="s">
        <v>107</v>
      </c>
      <c r="E5" s="7" t="s">
        <v>167</v>
      </c>
    </row>
    <row r="6" spans="1:5" ht="46.5" customHeight="1">
      <c r="A6" s="19" t="s">
        <v>220</v>
      </c>
      <c r="B6" s="6"/>
      <c r="C6" s="10" t="s">
        <v>108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109</v>
      </c>
      <c r="B11" s="6"/>
      <c r="C11" s="10" t="s">
        <v>110</v>
      </c>
      <c r="D11" s="13" t="s">
        <v>111</v>
      </c>
      <c r="E11" s="14"/>
    </row>
    <row r="12" spans="1:5" ht="26.25" customHeight="1">
      <c r="A12" s="21"/>
      <c r="B12" s="12" t="s">
        <v>112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113</v>
      </c>
      <c r="B15" s="6"/>
      <c r="C15" s="10" t="s">
        <v>110</v>
      </c>
      <c r="D15" s="13" t="s">
        <v>114</v>
      </c>
      <c r="E15" s="14"/>
    </row>
    <row r="16" spans="1:5" ht="32.25" customHeight="1" hidden="1">
      <c r="A16" s="21" t="s">
        <v>115</v>
      </c>
      <c r="B16" s="6"/>
      <c r="C16" s="10" t="s">
        <v>116</v>
      </c>
      <c r="D16" s="13" t="s">
        <v>117</v>
      </c>
      <c r="E16" s="14"/>
    </row>
    <row r="17" spans="1:5" ht="27" customHeight="1" hidden="1">
      <c r="A17" s="21" t="s">
        <v>118</v>
      </c>
      <c r="B17" s="6"/>
      <c r="C17" s="10" t="s">
        <v>119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120</v>
      </c>
      <c r="B20" s="8" t="s">
        <v>121</v>
      </c>
      <c r="C20" s="6"/>
      <c r="D20" s="12"/>
      <c r="E20" s="12"/>
    </row>
    <row r="21" spans="1:5" ht="33.75" customHeight="1">
      <c r="A21" s="19" t="s">
        <v>172</v>
      </c>
      <c r="B21" s="12"/>
      <c r="D21" s="11"/>
      <c r="E21" s="11"/>
    </row>
    <row r="22" spans="1:5" ht="30" customHeight="1" hidden="1">
      <c r="A22" s="21" t="s">
        <v>122</v>
      </c>
      <c r="B22" s="12" t="s">
        <v>112</v>
      </c>
      <c r="C22" s="6" t="s">
        <v>123</v>
      </c>
      <c r="D22" s="11">
        <v>3</v>
      </c>
      <c r="E22" s="11"/>
    </row>
    <row r="23" spans="1:5" ht="30" customHeight="1">
      <c r="A23" s="21" t="s">
        <v>124</v>
      </c>
      <c r="B23" s="12"/>
      <c r="C23" s="6" t="s">
        <v>176</v>
      </c>
      <c r="D23" s="11"/>
      <c r="E23" s="11"/>
    </row>
    <row r="24" spans="1:5" ht="30" customHeight="1">
      <c r="A24" s="21" t="s">
        <v>125</v>
      </c>
      <c r="B24" s="12"/>
      <c r="C24" s="6" t="s">
        <v>126</v>
      </c>
      <c r="D24" s="11"/>
      <c r="E24" s="11"/>
    </row>
    <row r="25" spans="1:5" ht="30" customHeight="1">
      <c r="A25" s="20" t="s">
        <v>127</v>
      </c>
      <c r="B25" s="12"/>
      <c r="C25" s="6" t="s">
        <v>128</v>
      </c>
      <c r="D25" s="11"/>
      <c r="E25" s="11"/>
    </row>
    <row r="26" spans="1:5" ht="30.75" customHeight="1">
      <c r="A26" s="20" t="s">
        <v>129</v>
      </c>
      <c r="B26" s="12"/>
      <c r="C26" s="6" t="s">
        <v>164</v>
      </c>
      <c r="D26" s="11"/>
      <c r="E26" s="11"/>
    </row>
    <row r="27" spans="1:5" ht="30.75" customHeight="1">
      <c r="A27" s="21" t="s">
        <v>165</v>
      </c>
      <c r="B27" s="8"/>
      <c r="C27" s="10" t="s">
        <v>166</v>
      </c>
      <c r="D27" s="11"/>
      <c r="E27" s="11"/>
    </row>
    <row r="28" spans="1:5" ht="22.5" customHeight="1">
      <c r="A28" s="21" t="s">
        <v>130</v>
      </c>
      <c r="B28" s="12"/>
      <c r="C28" s="6" t="s">
        <v>128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293" t="s">
        <v>132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5.7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5.75">
      <c r="A3" s="294" t="s">
        <v>143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5.75" customHeight="1">
      <c r="A4" s="295" t="s">
        <v>144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3"/>
    </row>
    <row r="5" spans="1:13" ht="15.75">
      <c r="A5" s="295" t="s">
        <v>151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296"/>
      <c r="K6" s="296"/>
      <c r="L6" s="28"/>
      <c r="M6" s="23"/>
    </row>
    <row r="7" spans="1:13" ht="78.75" customHeight="1" thickBot="1">
      <c r="A7" s="298" t="s">
        <v>138</v>
      </c>
      <c r="B7" s="300" t="s">
        <v>139</v>
      </c>
      <c r="C7" s="298" t="s">
        <v>140</v>
      </c>
      <c r="D7" s="300" t="s">
        <v>141</v>
      </c>
      <c r="E7" s="303" t="s">
        <v>160</v>
      </c>
      <c r="F7" s="304"/>
      <c r="G7" s="303" t="s">
        <v>161</v>
      </c>
      <c r="H7" s="304"/>
      <c r="I7" s="33" t="s">
        <v>175</v>
      </c>
      <c r="J7" s="303" t="s">
        <v>162</v>
      </c>
      <c r="K7" s="304"/>
      <c r="L7" s="298" t="s">
        <v>142</v>
      </c>
      <c r="M7" s="23"/>
    </row>
    <row r="8" spans="1:13" ht="16.5" thickBot="1">
      <c r="A8" s="299"/>
      <c r="B8" s="301"/>
      <c r="C8" s="299"/>
      <c r="D8" s="301"/>
      <c r="E8" s="24" t="s">
        <v>133</v>
      </c>
      <c r="F8" s="25" t="s">
        <v>134</v>
      </c>
      <c r="G8" s="24" t="s">
        <v>135</v>
      </c>
      <c r="H8" s="24" t="s">
        <v>136</v>
      </c>
      <c r="I8" s="33"/>
      <c r="J8" s="24" t="s">
        <v>133</v>
      </c>
      <c r="K8" s="24" t="s">
        <v>136</v>
      </c>
      <c r="L8" s="299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292" t="s">
        <v>168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</row>
    <row r="30" spans="1:13" ht="15.75">
      <c r="A30" s="302" t="s">
        <v>137</v>
      </c>
      <c r="B30" s="302"/>
      <c r="C30" s="302"/>
      <c r="D30" s="302"/>
      <c r="E30" s="302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297" t="s">
        <v>163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13" ht="15.7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9"/>
  <sheetViews>
    <sheetView view="pageBreakPreview" zoomScale="90" zoomScaleNormal="80" zoomScaleSheetLayoutView="90" zoomScalePageLayoutView="0" workbookViewId="0" topLeftCell="A72">
      <selection activeCell="B18" sqref="B18:B23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11.75390625" style="83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34" t="s">
        <v>131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84"/>
    </row>
    <row r="3" spans="2:5" ht="24.75" customHeight="1">
      <c r="B3" s="41" t="s">
        <v>272</v>
      </c>
      <c r="C3" s="42"/>
      <c r="D3" s="42"/>
      <c r="E3" s="85"/>
    </row>
    <row r="4" spans="1:6" ht="26.25" customHeight="1">
      <c r="A4" s="324" t="s">
        <v>229</v>
      </c>
      <c r="B4" s="324"/>
      <c r="C4" s="324"/>
      <c r="D4" s="324"/>
      <c r="E4" s="324"/>
      <c r="F4" s="324"/>
    </row>
    <row r="5" spans="2:5" ht="15.75" customHeight="1">
      <c r="B5" s="325" t="s">
        <v>348</v>
      </c>
      <c r="C5" s="325"/>
      <c r="D5" s="325"/>
      <c r="E5" s="86"/>
    </row>
    <row r="6" ht="18.75" customHeight="1" thickBot="1"/>
    <row r="7" spans="1:6" ht="21.75" customHeight="1">
      <c r="A7" s="326" t="s">
        <v>273</v>
      </c>
      <c r="B7" s="327"/>
      <c r="C7" s="330" t="s">
        <v>274</v>
      </c>
      <c r="D7" s="331"/>
      <c r="E7" s="343" t="s">
        <v>316</v>
      </c>
      <c r="F7" s="332" t="s">
        <v>174</v>
      </c>
    </row>
    <row r="8" spans="1:6" ht="49.5" customHeight="1">
      <c r="A8" s="328"/>
      <c r="B8" s="329"/>
      <c r="C8" s="43" t="s">
        <v>324</v>
      </c>
      <c r="D8" s="44" t="s">
        <v>349</v>
      </c>
      <c r="E8" s="344"/>
      <c r="F8" s="333"/>
    </row>
    <row r="9" spans="1:6" ht="27.75" customHeight="1" thickBot="1">
      <c r="A9" s="341" t="s">
        <v>275</v>
      </c>
      <c r="B9" s="339" t="s">
        <v>276</v>
      </c>
      <c r="C9" s="339" t="s">
        <v>277</v>
      </c>
      <c r="D9" s="345" t="s">
        <v>278</v>
      </c>
      <c r="E9" s="344"/>
      <c r="F9" s="333"/>
    </row>
    <row r="10" spans="1:6" ht="102" customHeight="1" hidden="1" thickBot="1">
      <c r="A10" s="342"/>
      <c r="B10" s="340"/>
      <c r="C10" s="340"/>
      <c r="D10" s="346"/>
      <c r="E10" s="87"/>
      <c r="F10" s="334"/>
    </row>
    <row r="11" spans="1:6" ht="34.5" customHeight="1" thickBot="1">
      <c r="A11" s="347" t="s">
        <v>344</v>
      </c>
      <c r="B11" s="348"/>
      <c r="C11" s="348"/>
      <c r="D11" s="348"/>
      <c r="E11" s="348"/>
      <c r="F11" s="349"/>
    </row>
    <row r="12" spans="1:6" ht="58.5" customHeight="1">
      <c r="A12" s="311" t="s">
        <v>337</v>
      </c>
      <c r="B12" s="336" t="s">
        <v>252</v>
      </c>
      <c r="C12" s="207">
        <f>SUM(C13:C17)</f>
        <v>830</v>
      </c>
      <c r="D12" s="209">
        <f>SUM(D13:D17)</f>
        <v>132</v>
      </c>
      <c r="E12" s="217">
        <v>1</v>
      </c>
      <c r="F12" s="219" t="s">
        <v>261</v>
      </c>
    </row>
    <row r="13" spans="1:6" ht="35.25" customHeight="1" outlineLevel="1">
      <c r="A13" s="312"/>
      <c r="B13" s="337"/>
      <c r="C13" s="205">
        <v>110</v>
      </c>
      <c r="D13" s="202">
        <v>6</v>
      </c>
      <c r="E13" s="218">
        <v>1</v>
      </c>
      <c r="F13" s="220" t="s">
        <v>307</v>
      </c>
    </row>
    <row r="14" spans="1:6" ht="39" customHeight="1" outlineLevel="1">
      <c r="A14" s="312"/>
      <c r="B14" s="337"/>
      <c r="C14" s="206">
        <v>430</v>
      </c>
      <c r="D14" s="202">
        <v>78</v>
      </c>
      <c r="E14" s="218">
        <v>1</v>
      </c>
      <c r="F14" s="220" t="s">
        <v>308</v>
      </c>
    </row>
    <row r="15" spans="1:6" ht="31.5" customHeight="1" outlineLevel="1">
      <c r="A15" s="312"/>
      <c r="B15" s="337"/>
      <c r="C15" s="205">
        <v>250</v>
      </c>
      <c r="D15" s="202">
        <v>48</v>
      </c>
      <c r="E15" s="218">
        <v>1</v>
      </c>
      <c r="F15" s="221" t="s">
        <v>259</v>
      </c>
    </row>
    <row r="16" spans="1:6" ht="36" customHeight="1" outlineLevel="1">
      <c r="A16" s="312"/>
      <c r="B16" s="337"/>
      <c r="C16" s="205">
        <v>20</v>
      </c>
      <c r="D16" s="202">
        <v>0</v>
      </c>
      <c r="E16" s="218">
        <v>1</v>
      </c>
      <c r="F16" s="221" t="s">
        <v>293</v>
      </c>
    </row>
    <row r="17" spans="1:6" ht="31.5" customHeight="1" outlineLevel="1" thickBot="1">
      <c r="A17" s="335"/>
      <c r="B17" s="338"/>
      <c r="C17" s="208">
        <v>20</v>
      </c>
      <c r="D17" s="208">
        <v>0</v>
      </c>
      <c r="E17" s="178">
        <f aca="true" t="shared" si="0" ref="E17:E68">D17/C17</f>
        <v>0</v>
      </c>
      <c r="F17" s="222" t="s">
        <v>279</v>
      </c>
    </row>
    <row r="18" spans="1:6" ht="87" customHeight="1">
      <c r="A18" s="311" t="s">
        <v>338</v>
      </c>
      <c r="B18" s="308" t="s">
        <v>253</v>
      </c>
      <c r="C18" s="143">
        <f>SUM(C19:C23)</f>
        <v>160</v>
      </c>
      <c r="D18" s="143">
        <f>SUM(D19:D21)</f>
        <v>0</v>
      </c>
      <c r="E18" s="139">
        <f t="shared" si="0"/>
        <v>0</v>
      </c>
      <c r="F18" s="46" t="s">
        <v>254</v>
      </c>
    </row>
    <row r="19" spans="1:6" ht="22.5" customHeight="1" outlineLevel="1">
      <c r="A19" s="312"/>
      <c r="B19" s="309"/>
      <c r="C19" s="146">
        <v>50</v>
      </c>
      <c r="D19" s="144">
        <v>0</v>
      </c>
      <c r="E19" s="177">
        <f t="shared" si="0"/>
        <v>0</v>
      </c>
      <c r="F19" s="163" t="s">
        <v>239</v>
      </c>
    </row>
    <row r="20" spans="1:6" ht="41.25" customHeight="1" outlineLevel="1">
      <c r="A20" s="312"/>
      <c r="B20" s="309"/>
      <c r="C20" s="146">
        <v>50</v>
      </c>
      <c r="D20" s="144">
        <v>0</v>
      </c>
      <c r="E20" s="177">
        <f t="shared" si="0"/>
        <v>0</v>
      </c>
      <c r="F20" s="163" t="s">
        <v>240</v>
      </c>
    </row>
    <row r="21" spans="1:6" ht="25.5" customHeight="1" outlineLevel="1">
      <c r="A21" s="312"/>
      <c r="B21" s="309"/>
      <c r="C21" s="161">
        <v>50</v>
      </c>
      <c r="D21" s="162">
        <v>0</v>
      </c>
      <c r="E21" s="177">
        <f t="shared" si="0"/>
        <v>0</v>
      </c>
      <c r="F21" s="164" t="s">
        <v>309</v>
      </c>
    </row>
    <row r="22" spans="1:6" ht="30.75" customHeight="1" outlineLevel="1">
      <c r="A22" s="312"/>
      <c r="B22" s="309"/>
      <c r="C22" s="146">
        <v>10</v>
      </c>
      <c r="D22" s="146">
        <v>0</v>
      </c>
      <c r="E22" s="177">
        <f t="shared" si="0"/>
        <v>0</v>
      </c>
      <c r="F22" s="163" t="s">
        <v>241</v>
      </c>
    </row>
    <row r="23" spans="1:6" ht="27.75" customHeight="1" outlineLevel="1" thickBot="1">
      <c r="A23" s="335"/>
      <c r="B23" s="310"/>
      <c r="C23" s="165">
        <v>0</v>
      </c>
      <c r="D23" s="166">
        <v>0</v>
      </c>
      <c r="E23" s="178" t="e">
        <f t="shared" si="0"/>
        <v>#DIV/0!</v>
      </c>
      <c r="F23" s="167" t="s">
        <v>310</v>
      </c>
    </row>
    <row r="24" spans="1:8" ht="169.5" customHeight="1">
      <c r="A24" s="305" t="s">
        <v>339</v>
      </c>
      <c r="B24" s="308" t="s">
        <v>255</v>
      </c>
      <c r="C24" s="145">
        <f>SUM(C25:C44)</f>
        <v>15037.094000000003</v>
      </c>
      <c r="D24" s="145">
        <f>SUM(D25:D44)</f>
        <v>8263</v>
      </c>
      <c r="E24" s="139">
        <f t="shared" si="0"/>
        <v>0.549507770583864</v>
      </c>
      <c r="F24" s="46" t="s">
        <v>256</v>
      </c>
      <c r="G24" s="57"/>
      <c r="H24" s="57"/>
    </row>
    <row r="25" spans="1:6" ht="42" customHeight="1" outlineLevel="1">
      <c r="A25" s="306"/>
      <c r="B25" s="309"/>
      <c r="C25" s="130">
        <v>507.87</v>
      </c>
      <c r="D25" s="146">
        <v>495.53</v>
      </c>
      <c r="E25" s="177">
        <f t="shared" si="0"/>
        <v>0.9757024435387008</v>
      </c>
      <c r="F25" s="163" t="s">
        <v>246</v>
      </c>
    </row>
    <row r="26" spans="1:6" ht="42" customHeight="1" outlineLevel="1">
      <c r="A26" s="306"/>
      <c r="B26" s="309"/>
      <c r="C26" s="130">
        <v>192.13</v>
      </c>
      <c r="D26" s="202">
        <v>192.13</v>
      </c>
      <c r="E26" s="177">
        <f t="shared" si="0"/>
        <v>1</v>
      </c>
      <c r="F26" s="163" t="s">
        <v>250</v>
      </c>
    </row>
    <row r="27" spans="1:6" ht="34.5" customHeight="1" outlineLevel="1">
      <c r="A27" s="306"/>
      <c r="B27" s="309"/>
      <c r="C27" s="130">
        <v>1725.73</v>
      </c>
      <c r="D27" s="202">
        <v>117.64</v>
      </c>
      <c r="E27" s="177">
        <f t="shared" si="0"/>
        <v>0.06816825343477832</v>
      </c>
      <c r="F27" s="163" t="s">
        <v>251</v>
      </c>
    </row>
    <row r="28" spans="1:6" ht="39" customHeight="1" outlineLevel="1">
      <c r="A28" s="306"/>
      <c r="B28" s="309"/>
      <c r="C28" s="130">
        <v>1080.9</v>
      </c>
      <c r="D28" s="202">
        <v>1080.9</v>
      </c>
      <c r="E28" s="177">
        <f t="shared" si="0"/>
        <v>1</v>
      </c>
      <c r="F28" s="163" t="s">
        <v>325</v>
      </c>
    </row>
    <row r="29" spans="1:6" ht="39.75" customHeight="1" outlineLevel="1">
      <c r="A29" s="306"/>
      <c r="B29" s="309"/>
      <c r="C29" s="130">
        <v>0</v>
      </c>
      <c r="D29" s="202">
        <v>0</v>
      </c>
      <c r="E29" s="177" t="e">
        <f t="shared" si="0"/>
        <v>#DIV/0!</v>
      </c>
      <c r="F29" s="163" t="s">
        <v>326</v>
      </c>
    </row>
    <row r="30" spans="1:6" ht="40.5" customHeight="1" outlineLevel="1">
      <c r="A30" s="306"/>
      <c r="B30" s="309"/>
      <c r="C30" s="130">
        <v>600</v>
      </c>
      <c r="D30" s="202">
        <v>598</v>
      </c>
      <c r="E30" s="177">
        <f t="shared" si="0"/>
        <v>0.9966666666666667</v>
      </c>
      <c r="F30" s="163" t="s">
        <v>294</v>
      </c>
    </row>
    <row r="31" spans="1:6" ht="41.25" customHeight="1" outlineLevel="1">
      <c r="A31" s="306"/>
      <c r="B31" s="309"/>
      <c r="C31" s="130">
        <v>1566.6</v>
      </c>
      <c r="D31" s="181">
        <v>0</v>
      </c>
      <c r="E31" s="177">
        <f t="shared" si="0"/>
        <v>0</v>
      </c>
      <c r="F31" s="163" t="s">
        <v>311</v>
      </c>
    </row>
    <row r="32" spans="1:6" ht="39.75" customHeight="1" outlineLevel="1">
      <c r="A32" s="306"/>
      <c r="B32" s="309"/>
      <c r="C32" s="130">
        <v>190.5</v>
      </c>
      <c r="D32" s="129">
        <v>43.36</v>
      </c>
      <c r="E32" s="177">
        <f t="shared" si="0"/>
        <v>0.22761154855643045</v>
      </c>
      <c r="F32" s="163" t="s">
        <v>243</v>
      </c>
    </row>
    <row r="33" spans="1:6" ht="24" customHeight="1" outlineLevel="1" collapsed="1">
      <c r="A33" s="306"/>
      <c r="B33" s="309"/>
      <c r="C33" s="130">
        <v>15</v>
      </c>
      <c r="D33" s="129">
        <v>0</v>
      </c>
      <c r="E33" s="177">
        <f t="shared" si="0"/>
        <v>0</v>
      </c>
      <c r="F33" s="163" t="s">
        <v>327</v>
      </c>
    </row>
    <row r="34" spans="1:6" ht="24" customHeight="1" outlineLevel="1">
      <c r="A34" s="306"/>
      <c r="B34" s="309"/>
      <c r="C34" s="130">
        <v>1207</v>
      </c>
      <c r="D34" s="129">
        <v>499.75</v>
      </c>
      <c r="E34" s="177">
        <f t="shared" si="0"/>
        <v>0.414043082021541</v>
      </c>
      <c r="F34" s="163" t="s">
        <v>242</v>
      </c>
    </row>
    <row r="35" spans="1:6" ht="24" customHeight="1" outlineLevel="1">
      <c r="A35" s="306"/>
      <c r="B35" s="309"/>
      <c r="C35" s="130">
        <v>168.79</v>
      </c>
      <c r="D35" s="129">
        <v>56.81</v>
      </c>
      <c r="E35" s="177">
        <f t="shared" si="0"/>
        <v>0.33657207180520177</v>
      </c>
      <c r="F35" s="163" t="s">
        <v>244</v>
      </c>
    </row>
    <row r="36" spans="1:6" ht="24" customHeight="1" outlineLevel="1">
      <c r="A36" s="306"/>
      <c r="B36" s="309"/>
      <c r="C36" s="130">
        <v>2000</v>
      </c>
      <c r="D36" s="129">
        <v>1274.85</v>
      </c>
      <c r="E36" s="177">
        <f t="shared" si="0"/>
        <v>0.6374249999999999</v>
      </c>
      <c r="F36" s="163" t="s">
        <v>245</v>
      </c>
    </row>
    <row r="37" spans="1:6" ht="31.5" customHeight="1" outlineLevel="1">
      <c r="A37" s="306"/>
      <c r="B37" s="309"/>
      <c r="C37" s="130">
        <v>150</v>
      </c>
      <c r="D37" s="130">
        <v>115.78</v>
      </c>
      <c r="E37" s="177">
        <f t="shared" si="0"/>
        <v>0.7718666666666667</v>
      </c>
      <c r="F37" s="163" t="s">
        <v>247</v>
      </c>
    </row>
    <row r="38" spans="1:6" ht="31.5" customHeight="1" outlineLevel="1">
      <c r="A38" s="306"/>
      <c r="B38" s="309"/>
      <c r="C38" s="129">
        <v>210.004</v>
      </c>
      <c r="D38" s="129">
        <v>44.87</v>
      </c>
      <c r="E38" s="177">
        <f t="shared" si="0"/>
        <v>0.21366259690291614</v>
      </c>
      <c r="F38" s="163" t="s">
        <v>248</v>
      </c>
    </row>
    <row r="39" spans="1:6" ht="31.5" customHeight="1" outlineLevel="1">
      <c r="A39" s="306"/>
      <c r="B39" s="309"/>
      <c r="C39" s="129">
        <v>3317.78</v>
      </c>
      <c r="D39" s="146">
        <v>2465.29</v>
      </c>
      <c r="E39" s="177">
        <f t="shared" si="0"/>
        <v>0.7430540903857398</v>
      </c>
      <c r="F39" s="163" t="s">
        <v>249</v>
      </c>
    </row>
    <row r="40" spans="1:6" ht="31.5" customHeight="1" outlineLevel="1">
      <c r="A40" s="306"/>
      <c r="B40" s="309"/>
      <c r="C40" s="152">
        <v>300</v>
      </c>
      <c r="D40" s="161">
        <v>185.5</v>
      </c>
      <c r="E40" s="177">
        <f t="shared" si="0"/>
        <v>0.6183333333333333</v>
      </c>
      <c r="F40" s="163" t="s">
        <v>295</v>
      </c>
    </row>
    <row r="41" spans="1:6" ht="41.25" customHeight="1" outlineLevel="1">
      <c r="A41" s="306"/>
      <c r="B41" s="309"/>
      <c r="C41" s="129">
        <v>200</v>
      </c>
      <c r="D41" s="146">
        <v>93.89</v>
      </c>
      <c r="E41" s="177">
        <f t="shared" si="0"/>
        <v>0.46945</v>
      </c>
      <c r="F41" s="204" t="s">
        <v>312</v>
      </c>
    </row>
    <row r="42" spans="1:6" ht="31.5" customHeight="1" outlineLevel="1">
      <c r="A42" s="306"/>
      <c r="B42" s="309"/>
      <c r="C42" s="129">
        <v>600</v>
      </c>
      <c r="D42" s="146">
        <v>598</v>
      </c>
      <c r="E42" s="177">
        <f t="shared" si="0"/>
        <v>0.9966666666666667</v>
      </c>
      <c r="F42" s="163" t="s">
        <v>328</v>
      </c>
    </row>
    <row r="43" spans="1:6" ht="37.5" customHeight="1" outlineLevel="1">
      <c r="A43" s="306"/>
      <c r="B43" s="309"/>
      <c r="C43" s="129">
        <v>482.18</v>
      </c>
      <c r="D43" s="146">
        <v>400.7</v>
      </c>
      <c r="E43" s="177">
        <f t="shared" si="0"/>
        <v>0.8310174623584553</v>
      </c>
      <c r="F43" s="194" t="s">
        <v>296</v>
      </c>
    </row>
    <row r="44" spans="1:6" ht="37.5" customHeight="1" outlineLevel="1" thickBot="1">
      <c r="A44" s="307"/>
      <c r="B44" s="310"/>
      <c r="C44" s="224">
        <v>522.61</v>
      </c>
      <c r="D44" s="165"/>
      <c r="E44" s="177">
        <f t="shared" si="0"/>
        <v>0</v>
      </c>
      <c r="F44" s="225" t="s">
        <v>351</v>
      </c>
    </row>
    <row r="45" spans="1:6" ht="93.75" customHeight="1" outlineLevel="1">
      <c r="A45" s="306" t="s">
        <v>340</v>
      </c>
      <c r="B45" s="309" t="s">
        <v>299</v>
      </c>
      <c r="C45" s="200">
        <f>SUM(C46:C57)</f>
        <v>16770</v>
      </c>
      <c r="D45" s="200">
        <f>SUM(D46:D57)</f>
        <v>10056.72</v>
      </c>
      <c r="E45" s="201">
        <f>D45/C45</f>
        <v>0.599685152057245</v>
      </c>
      <c r="F45" s="203" t="s">
        <v>306</v>
      </c>
    </row>
    <row r="46" spans="1:6" ht="33" customHeight="1" outlineLevel="1">
      <c r="A46" s="306"/>
      <c r="B46" s="309"/>
      <c r="C46" s="138">
        <v>11033.442</v>
      </c>
      <c r="D46" s="138">
        <v>7317.69</v>
      </c>
      <c r="E46" s="177">
        <f t="shared" si="0"/>
        <v>0.6632282111058363</v>
      </c>
      <c r="F46" s="194" t="s">
        <v>300</v>
      </c>
    </row>
    <row r="47" spans="1:6" ht="33" customHeight="1" outlineLevel="1">
      <c r="A47" s="306"/>
      <c r="B47" s="309"/>
      <c r="C47" s="138">
        <v>250</v>
      </c>
      <c r="D47" s="138">
        <v>0</v>
      </c>
      <c r="E47" s="177"/>
      <c r="F47" s="194" t="s">
        <v>301</v>
      </c>
    </row>
    <row r="48" spans="1:6" ht="33" customHeight="1" outlineLevel="1">
      <c r="A48" s="306"/>
      <c r="B48" s="309"/>
      <c r="C48" s="138">
        <v>700.958</v>
      </c>
      <c r="D48" s="138">
        <v>350.48</v>
      </c>
      <c r="E48" s="177">
        <f t="shared" si="0"/>
        <v>0.5000014266189986</v>
      </c>
      <c r="F48" s="194" t="s">
        <v>302</v>
      </c>
    </row>
    <row r="49" spans="1:6" ht="33" customHeight="1" outlineLevel="1">
      <c r="A49" s="306"/>
      <c r="B49" s="309"/>
      <c r="C49" s="138">
        <v>0</v>
      </c>
      <c r="D49" s="138">
        <v>0</v>
      </c>
      <c r="E49" s="177"/>
      <c r="F49" s="194" t="s">
        <v>303</v>
      </c>
    </row>
    <row r="50" spans="1:6" ht="24" customHeight="1" outlineLevel="1">
      <c r="A50" s="306"/>
      <c r="B50" s="309"/>
      <c r="C50" s="138">
        <v>284</v>
      </c>
      <c r="D50" s="138">
        <v>137.76</v>
      </c>
      <c r="E50" s="177">
        <f t="shared" si="0"/>
        <v>0.4850704225352112</v>
      </c>
      <c r="F50" s="194" t="s">
        <v>304</v>
      </c>
    </row>
    <row r="51" spans="1:6" ht="24" customHeight="1" outlineLevel="1">
      <c r="A51" s="306"/>
      <c r="B51" s="309"/>
      <c r="C51" s="138">
        <v>0</v>
      </c>
      <c r="D51" s="138">
        <v>0</v>
      </c>
      <c r="E51" s="177" t="e">
        <f t="shared" si="0"/>
        <v>#DIV/0!</v>
      </c>
      <c r="F51" s="194" t="s">
        <v>319</v>
      </c>
    </row>
    <row r="52" spans="1:6" ht="34.5" customHeight="1" outlineLevel="1">
      <c r="A52" s="306"/>
      <c r="B52" s="309"/>
      <c r="C52" s="138">
        <v>0</v>
      </c>
      <c r="D52" s="138">
        <v>0</v>
      </c>
      <c r="E52" s="177"/>
      <c r="F52" s="168" t="s">
        <v>329</v>
      </c>
    </row>
    <row r="53" spans="1:6" ht="24" customHeight="1" outlineLevel="1">
      <c r="A53" s="306"/>
      <c r="B53" s="309"/>
      <c r="C53" s="138">
        <v>0</v>
      </c>
      <c r="D53" s="138">
        <v>0</v>
      </c>
      <c r="E53" s="177" t="e">
        <f t="shared" si="0"/>
        <v>#DIV/0!</v>
      </c>
      <c r="F53" s="194" t="s">
        <v>305</v>
      </c>
    </row>
    <row r="54" spans="1:6" ht="33" customHeight="1" outlineLevel="1">
      <c r="A54" s="306"/>
      <c r="B54" s="309"/>
      <c r="C54" s="138">
        <v>4001.99</v>
      </c>
      <c r="D54" s="138">
        <v>2000.99</v>
      </c>
      <c r="E54" s="177">
        <f t="shared" si="0"/>
        <v>0.4999987506215658</v>
      </c>
      <c r="F54" s="131" t="s">
        <v>330</v>
      </c>
    </row>
    <row r="55" spans="1:6" ht="33" customHeight="1" outlineLevel="1">
      <c r="A55" s="306"/>
      <c r="B55" s="309"/>
      <c r="C55" s="138">
        <v>0</v>
      </c>
      <c r="D55" s="138">
        <v>0</v>
      </c>
      <c r="E55" s="177"/>
      <c r="F55" s="131" t="s">
        <v>331</v>
      </c>
    </row>
    <row r="56" spans="1:6" ht="42" customHeight="1" outlineLevel="1">
      <c r="A56" s="306"/>
      <c r="B56" s="309"/>
      <c r="C56" s="138">
        <v>499.61</v>
      </c>
      <c r="D56" s="138">
        <v>249.8</v>
      </c>
      <c r="E56" s="177">
        <f t="shared" si="0"/>
        <v>0.49998999219391127</v>
      </c>
      <c r="F56" s="194" t="s">
        <v>332</v>
      </c>
    </row>
    <row r="57" spans="1:6" ht="39.75" customHeight="1" outlineLevel="1" thickBot="1">
      <c r="A57" s="306"/>
      <c r="B57" s="309"/>
      <c r="C57" s="170">
        <v>0</v>
      </c>
      <c r="D57" s="170">
        <v>0</v>
      </c>
      <c r="E57" s="177"/>
      <c r="F57" s="194" t="s">
        <v>333</v>
      </c>
    </row>
    <row r="58" spans="1:6" ht="114.75" customHeight="1">
      <c r="A58" s="311" t="s">
        <v>341</v>
      </c>
      <c r="B58" s="313" t="s">
        <v>280</v>
      </c>
      <c r="C58" s="143">
        <f>SUM(C59:C68)</f>
        <v>2197.67</v>
      </c>
      <c r="D58" s="143">
        <f>SUM(D59:D68)</f>
        <v>954.01</v>
      </c>
      <c r="E58" s="139">
        <f t="shared" si="0"/>
        <v>0.4341006611547684</v>
      </c>
      <c r="F58" s="46" t="s">
        <v>257</v>
      </c>
    </row>
    <row r="59" spans="1:6" ht="40.5" customHeight="1">
      <c r="A59" s="312"/>
      <c r="B59" s="314"/>
      <c r="C59" s="129">
        <v>900</v>
      </c>
      <c r="D59" s="169">
        <v>450</v>
      </c>
      <c r="E59" s="177">
        <f t="shared" si="0"/>
        <v>0.5</v>
      </c>
      <c r="F59" s="194" t="s">
        <v>297</v>
      </c>
    </row>
    <row r="60" spans="1:6" ht="30.75" customHeight="1">
      <c r="A60" s="312"/>
      <c r="B60" s="314"/>
      <c r="C60" s="129">
        <v>0</v>
      </c>
      <c r="D60" s="169">
        <v>0</v>
      </c>
      <c r="E60" s="177" t="e">
        <f t="shared" si="0"/>
        <v>#DIV/0!</v>
      </c>
      <c r="F60" s="194" t="s">
        <v>321</v>
      </c>
    </row>
    <row r="61" spans="1:6" ht="39.75" customHeight="1">
      <c r="A61" s="312"/>
      <c r="B61" s="314"/>
      <c r="C61" s="129">
        <v>100</v>
      </c>
      <c r="D61" s="129">
        <v>50</v>
      </c>
      <c r="E61" s="177">
        <f t="shared" si="0"/>
        <v>0.5</v>
      </c>
      <c r="F61" s="194" t="s">
        <v>322</v>
      </c>
    </row>
    <row r="62" spans="1:6" ht="32.25" customHeight="1" hidden="1" outlineLevel="1">
      <c r="A62" s="312"/>
      <c r="B62" s="314"/>
      <c r="C62" s="129">
        <v>0</v>
      </c>
      <c r="D62" s="129">
        <v>0</v>
      </c>
      <c r="E62" s="177" t="e">
        <f t="shared" si="0"/>
        <v>#DIV/0!</v>
      </c>
      <c r="F62" s="194" t="s">
        <v>323</v>
      </c>
    </row>
    <row r="63" spans="1:6" ht="30.75" customHeight="1" hidden="1" outlineLevel="1">
      <c r="A63" s="312"/>
      <c r="B63" s="314"/>
      <c r="C63" s="129">
        <v>0</v>
      </c>
      <c r="D63" s="129">
        <v>0</v>
      </c>
      <c r="E63" s="177" t="e">
        <f t="shared" si="0"/>
        <v>#DIV/0!</v>
      </c>
      <c r="F63" s="194" t="s">
        <v>334</v>
      </c>
    </row>
    <row r="64" spans="1:6" ht="30.75" customHeight="1" hidden="1" outlineLevel="1">
      <c r="A64" s="312"/>
      <c r="B64" s="314"/>
      <c r="C64" s="210"/>
      <c r="D64" s="146"/>
      <c r="E64" s="177" t="e">
        <f t="shared" si="0"/>
        <v>#DIV/0!</v>
      </c>
      <c r="F64" s="194" t="s">
        <v>335</v>
      </c>
    </row>
    <row r="65" spans="1:6" ht="45" customHeight="1" hidden="1" outlineLevel="1">
      <c r="A65" s="312"/>
      <c r="B65" s="314"/>
      <c r="C65" s="210">
        <v>0</v>
      </c>
      <c r="D65" s="146">
        <v>0</v>
      </c>
      <c r="E65" s="177" t="e">
        <f t="shared" si="0"/>
        <v>#DIV/0!</v>
      </c>
      <c r="F65" s="131" t="s">
        <v>298</v>
      </c>
    </row>
    <row r="66" spans="1:6" ht="46.5" customHeight="1" collapsed="1">
      <c r="A66" s="312"/>
      <c r="B66" s="314"/>
      <c r="C66" s="210">
        <v>45</v>
      </c>
      <c r="D66" s="146">
        <v>5.1</v>
      </c>
      <c r="E66" s="177">
        <f t="shared" si="0"/>
        <v>0.11333333333333333</v>
      </c>
      <c r="F66" s="194" t="s">
        <v>313</v>
      </c>
    </row>
    <row r="67" spans="1:6" ht="37.5" customHeight="1">
      <c r="A67" s="198"/>
      <c r="B67" s="199"/>
      <c r="C67" s="210">
        <v>518.67</v>
      </c>
      <c r="D67" s="146">
        <v>231.91</v>
      </c>
      <c r="E67" s="177">
        <f t="shared" si="0"/>
        <v>0.4471243758073534</v>
      </c>
      <c r="F67" s="194" t="s">
        <v>314</v>
      </c>
    </row>
    <row r="68" spans="1:6" ht="37.5" customHeight="1" thickBot="1">
      <c r="A68" s="198"/>
      <c r="B68" s="199"/>
      <c r="C68" s="211">
        <v>634</v>
      </c>
      <c r="D68" s="160">
        <v>217</v>
      </c>
      <c r="E68" s="177">
        <f t="shared" si="0"/>
        <v>0.3422712933753943</v>
      </c>
      <c r="F68" s="194" t="s">
        <v>315</v>
      </c>
    </row>
    <row r="69" spans="1:6" ht="52.5" customHeight="1" outlineLevel="1" collapsed="1">
      <c r="A69" s="311" t="s">
        <v>342</v>
      </c>
      <c r="B69" s="313" t="s">
        <v>285</v>
      </c>
      <c r="C69" s="171">
        <f>SUM(C70:C70)</f>
        <v>0</v>
      </c>
      <c r="D69" s="171">
        <f>SUM(D70:D70)</f>
        <v>0</v>
      </c>
      <c r="E69" s="139" t="e">
        <f>D69/C69</f>
        <v>#DIV/0!</v>
      </c>
      <c r="F69" s="172" t="s">
        <v>286</v>
      </c>
    </row>
    <row r="70" spans="1:6" ht="61.5" customHeight="1" outlineLevel="1" thickBot="1">
      <c r="A70" s="312"/>
      <c r="B70" s="314"/>
      <c r="C70" s="147"/>
      <c r="D70" s="147"/>
      <c r="E70" s="182" t="e">
        <f>D70/C70</f>
        <v>#DIV/0!</v>
      </c>
      <c r="F70" s="45" t="s">
        <v>287</v>
      </c>
    </row>
    <row r="71" spans="1:6" ht="52.5" customHeight="1" outlineLevel="1" collapsed="1">
      <c r="A71" s="311" t="s">
        <v>352</v>
      </c>
      <c r="B71" s="313" t="s">
        <v>353</v>
      </c>
      <c r="C71" s="171">
        <f>SUM(C72:C72)</f>
        <v>850.33</v>
      </c>
      <c r="D71" s="171">
        <f>SUM(D72:D72)</f>
        <v>0</v>
      </c>
      <c r="E71" s="139">
        <f>D71/C71</f>
        <v>0</v>
      </c>
      <c r="F71" s="172" t="s">
        <v>355</v>
      </c>
    </row>
    <row r="72" spans="1:6" ht="70.5" customHeight="1" outlineLevel="1" thickBot="1">
      <c r="A72" s="312"/>
      <c r="B72" s="314"/>
      <c r="C72" s="147">
        <f>850.33</f>
        <v>850.33</v>
      </c>
      <c r="D72" s="147"/>
      <c r="E72" s="182">
        <f>D72/C72</f>
        <v>0</v>
      </c>
      <c r="F72" s="45" t="s">
        <v>356</v>
      </c>
    </row>
    <row r="73" spans="1:6" ht="24.75" customHeight="1" outlineLevel="1" thickBot="1">
      <c r="A73" s="322" t="s">
        <v>354</v>
      </c>
      <c r="B73" s="323"/>
      <c r="C73" s="227">
        <f>C12+C18+C24+C45+C58+C69+C71</f>
        <v>35845.094000000005</v>
      </c>
      <c r="D73" s="227">
        <f>D12+D18+D24+D45+D58+D69+D71</f>
        <v>19405.73</v>
      </c>
      <c r="E73" s="182">
        <f>D73/C73</f>
        <v>0.5413775731764017</v>
      </c>
      <c r="F73" s="226"/>
    </row>
    <row r="74" spans="1:6" ht="30" customHeight="1" outlineLevel="1" thickBot="1">
      <c r="A74" s="319" t="s">
        <v>288</v>
      </c>
      <c r="B74" s="320"/>
      <c r="C74" s="320"/>
      <c r="D74" s="320"/>
      <c r="E74" s="320"/>
      <c r="F74" s="321"/>
    </row>
    <row r="75" spans="1:6" ht="143.25" customHeight="1" outlineLevel="1" thickBot="1">
      <c r="A75" s="49" t="s">
        <v>289</v>
      </c>
      <c r="B75" s="50" t="s">
        <v>230</v>
      </c>
      <c r="C75" s="148">
        <v>45</v>
      </c>
      <c r="D75" s="148">
        <v>9.6</v>
      </c>
      <c r="E75" s="140">
        <f>D75/C75</f>
        <v>0.21333333333333332</v>
      </c>
      <c r="F75" s="52" t="s">
        <v>258</v>
      </c>
    </row>
    <row r="76" spans="1:6" ht="161.25" customHeight="1" outlineLevel="1" thickBot="1">
      <c r="A76" s="49" t="s">
        <v>290</v>
      </c>
      <c r="B76" s="50" t="s">
        <v>231</v>
      </c>
      <c r="C76" s="148">
        <v>151</v>
      </c>
      <c r="D76" s="148">
        <v>60.75</v>
      </c>
      <c r="E76" s="140">
        <f>D76/C76</f>
        <v>0.402317880794702</v>
      </c>
      <c r="F76" s="51" t="s">
        <v>271</v>
      </c>
    </row>
    <row r="77" spans="1:6" ht="120" customHeight="1" hidden="1" outlineLevel="1" thickBot="1">
      <c r="A77" s="142" t="s">
        <v>343</v>
      </c>
      <c r="B77" s="132" t="s">
        <v>281</v>
      </c>
      <c r="C77" s="149">
        <v>0</v>
      </c>
      <c r="D77" s="149">
        <v>0</v>
      </c>
      <c r="E77" s="141" t="e">
        <f>D77/C77</f>
        <v>#DIV/0!</v>
      </c>
      <c r="F77" s="48" t="s">
        <v>291</v>
      </c>
    </row>
    <row r="78" spans="1:6" ht="27.75" customHeight="1" outlineLevel="1" thickBot="1">
      <c r="A78" s="317" t="s">
        <v>270</v>
      </c>
      <c r="B78" s="318"/>
      <c r="C78" s="150">
        <f>C75+C76+C77</f>
        <v>196</v>
      </c>
      <c r="D78" s="150">
        <f>D75+D76+D77</f>
        <v>70.35</v>
      </c>
      <c r="E78" s="216">
        <f>D78/C78</f>
        <v>0.3589285714285714</v>
      </c>
      <c r="F78" s="47"/>
    </row>
    <row r="79" spans="1:6" ht="25.5" customHeight="1" thickBot="1">
      <c r="A79" s="315" t="s">
        <v>282</v>
      </c>
      <c r="B79" s="316"/>
      <c r="C79" s="151">
        <f>C78+C73</f>
        <v>36041.094000000005</v>
      </c>
      <c r="D79" s="151">
        <f>D78+D73</f>
        <v>19476.079999999998</v>
      </c>
      <c r="E79" s="212">
        <f>D79/C79</f>
        <v>0.5403853723197192</v>
      </c>
      <c r="F79" s="53"/>
    </row>
  </sheetData>
  <sheetProtection/>
  <mergeCells count="30">
    <mergeCell ref="B9:B10"/>
    <mergeCell ref="A9:A10"/>
    <mergeCell ref="E7:E9"/>
    <mergeCell ref="D9:D10"/>
    <mergeCell ref="A11:F11"/>
    <mergeCell ref="C9:C10"/>
    <mergeCell ref="A4:F4"/>
    <mergeCell ref="B5:D5"/>
    <mergeCell ref="A7:B8"/>
    <mergeCell ref="C7:D7"/>
    <mergeCell ref="F7:F10"/>
    <mergeCell ref="B58:B66"/>
    <mergeCell ref="A18:A23"/>
    <mergeCell ref="B18:B23"/>
    <mergeCell ref="B12:B17"/>
    <mergeCell ref="A12:A17"/>
    <mergeCell ref="A79:B79"/>
    <mergeCell ref="A78:B78"/>
    <mergeCell ref="A74:F74"/>
    <mergeCell ref="A69:A70"/>
    <mergeCell ref="B69:B70"/>
    <mergeCell ref="A73:B73"/>
    <mergeCell ref="A24:A44"/>
    <mergeCell ref="B24:B44"/>
    <mergeCell ref="A71:A72"/>
    <mergeCell ref="B71:B72"/>
    <mergeCell ref="A45:A57"/>
    <mergeCell ref="B45:B57"/>
    <mergeCell ref="A58:A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2021-08-25T08:41:23Z</cp:lastPrinted>
  <dcterms:created xsi:type="dcterms:W3CDTF">2007-10-25T07:17:21Z</dcterms:created>
  <dcterms:modified xsi:type="dcterms:W3CDTF">2021-10-20T11:15:26Z</dcterms:modified>
  <cp:category/>
  <cp:version/>
  <cp:contentType/>
  <cp:contentStatus/>
</cp:coreProperties>
</file>