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 по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48" authorId="0">
      <text>
        <r>
          <rPr>
            <b/>
            <sz val="9"/>
            <rFont val="Tahoma"/>
            <family val="2"/>
          </rPr>
          <t>субсидии на ремонт большого зала в ДК.</t>
        </r>
      </text>
    </comment>
    <comment ref="I48" authorId="0">
      <text>
        <r>
          <rPr>
            <sz val="9"/>
            <rFont val="Tahoma"/>
            <family val="2"/>
          </rPr>
          <t xml:space="preserve">субс.на ремонт дороги в Тяглино. Реализация проектов мест. инициатив граждан(старосты)
</t>
        </r>
      </text>
    </comment>
    <comment ref="H50" authorId="0">
      <text>
        <r>
          <rPr>
            <b/>
            <sz val="9"/>
            <rFont val="Tahoma"/>
            <family val="2"/>
          </rPr>
          <t>сверка районного и обл.бюджетов -решение урезать кол-во ср-в на "содержание"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sz val="9"/>
            <rFont val="Tahoma"/>
            <family val="2"/>
          </rPr>
          <t xml:space="preserve">Ср-ва от обл. депутатов на дет.пл. у д.14
</t>
        </r>
      </text>
    </comment>
    <comment ref="I54" authorId="0">
      <text>
        <r>
          <rPr>
            <b/>
            <sz val="9"/>
            <rFont val="Tahoma"/>
            <family val="2"/>
          </rPr>
          <t>ср-ва от обл. депутатов на дет.пл в Учхозе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<sst xmlns="http://schemas.openxmlformats.org/spreadsheetml/2006/main" count="123" uniqueCount="121">
  <si>
    <t>Код бюджетной классификации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</si>
  <si>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</si>
  <si>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</si>
  <si>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</si>
  <si>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</si>
  <si>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</si>
  <si>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</si>
  <si>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</si>
  <si>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</si>
  <si>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</si>
  <si>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</si>
  <si>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</si>
  <si>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</si>
  <si>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</si>
  <si>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</si>
  <si>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</si>
  <si>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</si>
  <si>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</si>
  <si>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</si>
  <si>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</si>
  <si>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</si>
  <si>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</si>
  <si>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</si>
  <si>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</si>
  <si>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</si>
  <si>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</si>
  <si>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</si>
  <si>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</si>
  <si>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</si>
  <si>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</si>
  <si>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</si>
  <si>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</si>
  <si>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</si>
  <si>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</si>
  <si>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</si>
  <si>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</si>
  <si>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</si>
  <si>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</si>
  <si>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</si>
  <si>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</si>
  <si>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</si>
  <si>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</si>
  <si>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</si>
  <si>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</si>
  <si>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</si>
  <si>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</si>
  <si>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</si>
  <si>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</si>
  <si>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</si>
  <si>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</si>
  <si>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</si>
  <si>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</si>
  <si>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</si>
  <si>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</si>
  <si>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</si>
  <si>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</si>
  <si>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</si>
  <si>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</si>
  <si>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</si>
  <si>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</si>
  <si>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</si>
  <si>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</si>
  <si>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</si>
  <si>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</si>
  <si>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</si>
  <si>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</si>
  <si>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1 13 02995 10 0000 130</t>
  </si>
  <si>
    <t>1 13 02000 10 0000 130</t>
  </si>
  <si>
    <t>Прочие доходы от компенсации затрат  бюджетов поселений</t>
  </si>
  <si>
    <t xml:space="preserve">Прочие доходы от компенсации затрат  бюджетов поселений </t>
  </si>
  <si>
    <t>Субвенции бюджетам субъектов  Российской Федерации и муниципальных образований</t>
  </si>
  <si>
    <t>1 14 06013 10 0000 430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</si>
  <si>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</si>
  <si>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</si>
  <si>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2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</si>
  <si>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</si>
  <si>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</si>
  <si>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</si>
  <si>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</si>
  <si>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</si>
  <si>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</si>
  <si>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НАЛОГИ НА ТОВАРЫ(РАБОТЫ, УСЛУГИ),РЕАЛИЗУЕМЫЕ НА ТЕРРИТОРИИ РОССИЙСКОЙ ФЕДЕРАЦИИ</t>
  </si>
  <si>
    <t>1 03 02000 01 0000 110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</si>
  <si>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</si>
  <si>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</si>
  <si>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</si>
  <si>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Акцизы по подакцизным товарам (продукции), производимым на территории РФ</t>
  </si>
  <si>
    <t>2 18 05000 00 0000 000</t>
  </si>
  <si>
    <t>2 18 05010 10 0000 180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</si>
  <si>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</si>
  <si>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</si>
  <si>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1 03 02000 00 0000 000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</si>
  <si>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</si>
  <si>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</si>
  <si>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</si>
  <si>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изм 17_03_2015 РСД №8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</si>
  <si>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</si>
  <si>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</si>
  <si>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</si>
  <si>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</si>
  <si>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изм 16_06_2015 РСД №_</t>
  </si>
  <si>
    <t>Наименование</t>
  </si>
  <si>
    <t>Первоначальний план на 2015год, (тыс.руб.)</t>
  </si>
  <si>
    <t>аренда мун.имущ.</t>
  </si>
  <si>
    <t>оценка</t>
  </si>
  <si>
    <t>продажа магазина тихом</t>
  </si>
  <si>
    <t>1 14 06025 10 0000 430</t>
  </si>
  <si>
    <t>Доходы от продажи земельных участков, находящихся в собственности (за исключением земельных участков муниц. бюджетных и автономных учреждений)</t>
  </si>
  <si>
    <t>продажа земли под магазины</t>
  </si>
  <si>
    <t>проценты по кредиту</t>
  </si>
  <si>
    <t>ремонт дороги к котельной</t>
  </si>
  <si>
    <t>Прочие субсидии бюджетам поселений (обл)</t>
  </si>
  <si>
    <t>стимул.выплаты МБУК</t>
  </si>
  <si>
    <t>вус</t>
  </si>
  <si>
    <t>подростки</t>
  </si>
  <si>
    <t>Уточнённый  план доходов , (тыс.руб.)</t>
  </si>
  <si>
    <t>Поступление доходов в бюджет муниципального образования Войсковицкое  сельское  поселение  на  2015 год</t>
  </si>
  <si>
    <t>изм.17.09.15</t>
  </si>
  <si>
    <t>изм.17.12.15</t>
  </si>
  <si>
    <t xml:space="preserve"> </t>
  </si>
  <si>
    <t>к решению Совета депутатов МО Войсковицкое сельское поселение  от 17.12.2015 г.№44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</si>
</sst>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* #,##0.00_);_(\$* \(#,##0.00\);_(\$* \-??_);_(@_)"/>
    <numFmt numFmtId="181" formatCode="#,##0.0"/>
    <numFmt numFmtId="182" formatCode="_-* #,##0.00_р_._-;\-* #,##0.00_р_._-;_-* \-??_р_._-;_-@_-"/>
    <numFmt numFmtId="183" formatCode="_-* #,##0.00000_р_._-;\-* #,##0.00000_р_._-;_-* &quot;-&quot;?????_р_._-;_-@_-"/>
    <numFmt numFmtId="184" formatCode="_-* #,##0.000_р_._-;\-* #,##0.000_р_._-;_-* &quot;-&quot;???_р_._-;_-@_-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_-* #,##0.000_р_._-;\-* #,##0.000_р_._-;_-* \-??_р_._-;_-@_-"/>
    <numFmt numFmtId="192" formatCode="_-* #,##0.0000_р_._-;\-* #,##0.0000_р_._-;_-* \-??_р_._-;_-@_-"/>
    <numFmt numFmtId="193" formatCode="#,##0.000_ ;\-#,##0.000\ "/>
    <numFmt numFmtId="194" formatCode="_-* #,##0.000_р_._-;\-* #,##0.000_р_._-;_-* &quot;-&quot;??_р_._-;_-@_-"/>
    <numFmt numFmtId="195" formatCode="_-* #,##0.00000_р_._-;\-* #,##0.00000_р_._-;_-* &quot;-&quot;???_р_._-;_-@_-"/>
    <numFmt numFmtId="196" formatCode="#,##0.0000_ ;\-#,##0.0000\ "/>
    <numFmt numFmtId="197" formatCode="#,##0.00_ ;\-#,##0.00\ "/>
    <numFmt numFmtId="198" formatCode="0.000000"/>
    <numFmt numFmtId="199" formatCode="0.00000"/>
    <numFmt numFmtId="200" formatCode="0.0000"/>
    <numFmt numFmtId="201" formatCode="0.000"/>
    <numFmt numFmtId="202" formatCode="_-* #,##0.0000_р_._-;\-* #,##0.0000_р_._-;_-* &quot;-&quot;???_р_._-;_-@_-"/>
    <numFmt numFmtId="203" formatCode="_-* #,##0.00000_р_._-;\-* #,##0.00000_р_._-;_-* \-??_р_._-;_-@_-"/>
    <numFmt numFmtId="204" formatCode="_-* #,##0.000000_р_._-;\-* #,##0.000000_р_._-;_-* \-??_р_._-;_-@_-"/>
    <numFmt numFmtId="205" formatCode="#,##0.00000_ ;\-#,##0.00000\ "/>
    <numFmt numFmtId="206" formatCode="_-* #,##0.00000\ _₽_-;\-* #,##0.00000\ _₽_-;_-* &quot;-&quot;?????\ _₽_-;_-@_-"/>
    <numFmt numFmtId="207" formatCode="_-* #,##0.00_р_._-;\-* #,##0.00_р_._-;_-* &quot;-&quot;???_р_._-;_-@_-"/>
    <numFmt numFmtId="208" formatCode="_-* #,##0.0_р_._-;\-* #,##0.0_р_._-;_-* &quot;-&quot;???_р_._-;_-@_-"/>
  </numFmts>
  <fonts count="6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Times New Roman"/>
      <family val="1"/>
    </font>
    <font>
      <sz val="8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distributed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82" fontId="8" fillId="0" borderId="10" xfId="0" applyNumberFormat="1" applyFont="1" applyBorder="1" applyAlignment="1">
      <alignment vertical="top"/>
    </xf>
    <xf numFmtId="182" fontId="8" fillId="0" borderId="10" xfId="0" applyNumberFormat="1" applyFont="1" applyFill="1" applyBorder="1" applyAlignment="1">
      <alignment vertical="top"/>
    </xf>
    <xf numFmtId="182" fontId="3" fillId="0" borderId="10" xfId="0" applyNumberFormat="1" applyFont="1" applyBorder="1" applyAlignment="1">
      <alignment vertical="top"/>
    </xf>
    <xf numFmtId="182" fontId="3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182" fontId="6" fillId="0" borderId="10" xfId="0" applyNumberFormat="1" applyFont="1" applyBorder="1" applyAlignment="1">
      <alignment vertical="top"/>
    </xf>
    <xf numFmtId="182" fontId="6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182" fontId="6" fillId="33" borderId="10" xfId="0" applyNumberFormat="1" applyFont="1" applyFill="1" applyBorder="1" applyAlignment="1">
      <alignment vertical="top"/>
    </xf>
    <xf numFmtId="182" fontId="3" fillId="34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82" fontId="3" fillId="0" borderId="10" xfId="0" applyNumberFormat="1" applyFont="1" applyBorder="1" applyAlignment="1">
      <alignment vertical="top" wrapText="1"/>
    </xf>
    <xf numFmtId="182" fontId="3" fillId="0" borderId="10" xfId="0" applyNumberFormat="1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distributed" wrapText="1"/>
    </xf>
    <xf numFmtId="182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 wrapText="1"/>
    </xf>
    <xf numFmtId="0" fontId="3" fillId="34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justify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vertical="distributed"/>
    </xf>
    <xf numFmtId="0" fontId="58" fillId="33" borderId="0" xfId="0" applyFont="1" applyFill="1" applyAlignment="1">
      <alignment vertical="distributed" wrapText="1"/>
    </xf>
    <xf numFmtId="0" fontId="58" fillId="33" borderId="0" xfId="0" applyFont="1" applyFill="1" applyAlignment="1">
      <alignment horizontal="right" vertical="distributed" wrapText="1"/>
    </xf>
    <xf numFmtId="0" fontId="60" fillId="33" borderId="0" xfId="0" applyFont="1" applyFill="1" applyBorder="1" applyAlignment="1">
      <alignment vertical="justify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207" fontId="58" fillId="33" borderId="12" xfId="0" applyNumberFormat="1" applyFont="1" applyFill="1" applyBorder="1" applyAlignment="1">
      <alignment horizontal="center" vertical="center" wrapText="1"/>
    </xf>
    <xf numFmtId="207" fontId="58" fillId="33" borderId="13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8" fillId="33" borderId="0" xfId="0" applyFont="1" applyFill="1" applyAlignment="1">
      <alignment horizontal="center" vertical="top"/>
    </xf>
    <xf numFmtId="0" fontId="58" fillId="33" borderId="0" xfId="0" applyFont="1" applyFill="1" applyAlignment="1">
      <alignment vertical="top"/>
    </xf>
    <xf numFmtId="207" fontId="59" fillId="33" borderId="14" xfId="0" applyNumberFormat="1" applyFont="1" applyFill="1" applyBorder="1" applyAlignment="1">
      <alignment horizontal="center"/>
    </xf>
    <xf numFmtId="207" fontId="59" fillId="33" borderId="0" xfId="0" applyNumberFormat="1" applyFont="1" applyFill="1" applyBorder="1" applyAlignment="1">
      <alignment horizontal="center"/>
    </xf>
    <xf numFmtId="207" fontId="59" fillId="33" borderId="0" xfId="0" applyNumberFormat="1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207" fontId="61" fillId="33" borderId="14" xfId="0" applyNumberFormat="1" applyFont="1" applyFill="1" applyBorder="1" applyAlignment="1">
      <alignment horizontal="center"/>
    </xf>
    <xf numFmtId="207" fontId="59" fillId="33" borderId="14" xfId="0" applyNumberFormat="1" applyFont="1" applyFill="1" applyBorder="1" applyAlignment="1">
      <alignment horizontal="center" vertical="top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wrapText="1"/>
    </xf>
    <xf numFmtId="207" fontId="61" fillId="33" borderId="14" xfId="0" applyNumberFormat="1" applyFont="1" applyFill="1" applyBorder="1" applyAlignment="1">
      <alignment horizontal="center" vertical="top"/>
    </xf>
    <xf numFmtId="190" fontId="59" fillId="33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207" fontId="59" fillId="33" borderId="0" xfId="0" applyNumberFormat="1" applyFont="1" applyFill="1" applyBorder="1" applyAlignment="1">
      <alignment horizontal="center" vertical="top" wrapText="1"/>
    </xf>
    <xf numFmtId="2" fontId="59" fillId="33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 wrapText="1"/>
    </xf>
    <xf numFmtId="207" fontId="62" fillId="33" borderId="0" xfId="0" applyNumberFormat="1" applyFont="1" applyFill="1" applyBorder="1" applyAlignment="1">
      <alignment horizontal="center" wrapText="1"/>
    </xf>
    <xf numFmtId="0" fontId="59" fillId="33" borderId="14" xfId="0" applyFont="1" applyFill="1" applyBorder="1" applyAlignment="1">
      <alignment/>
    </xf>
    <xf numFmtId="2" fontId="59" fillId="33" borderId="14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wrapText="1"/>
    </xf>
    <xf numFmtId="43" fontId="63" fillId="33" borderId="10" xfId="0" applyNumberFormat="1" applyFont="1" applyFill="1" applyBorder="1" applyAlignment="1">
      <alignment horizontal="center" vertical="center"/>
    </xf>
    <xf numFmtId="207" fontId="59" fillId="33" borderId="0" xfId="0" applyNumberFormat="1" applyFont="1" applyFill="1" applyAlignment="1">
      <alignment/>
    </xf>
    <xf numFmtId="207" fontId="58" fillId="33" borderId="14" xfId="0" applyNumberFormat="1" applyFont="1" applyFill="1" applyBorder="1" applyAlignment="1">
      <alignment horizontal="center" vertical="top"/>
    </xf>
    <xf numFmtId="207" fontId="58" fillId="33" borderId="0" xfId="0" applyNumberFormat="1" applyFont="1" applyFill="1" applyBorder="1" applyAlignment="1">
      <alignment horizontal="center" vertical="top"/>
    </xf>
    <xf numFmtId="0" fontId="59" fillId="33" borderId="14" xfId="0" applyFont="1" applyFill="1" applyBorder="1" applyAlignment="1">
      <alignment horizontal="center"/>
    </xf>
    <xf numFmtId="207" fontId="60" fillId="33" borderId="14" xfId="0" applyNumberFormat="1" applyFont="1" applyFill="1" applyBorder="1" applyAlignment="1">
      <alignment horizontal="center" vertical="top"/>
    </xf>
    <xf numFmtId="0" fontId="59" fillId="33" borderId="0" xfId="0" applyFont="1" applyFill="1" applyBorder="1" applyAlignment="1">
      <alignment horizontal="center" vertical="center" wrapText="1"/>
    </xf>
    <xf numFmtId="183" fontId="58" fillId="33" borderId="0" xfId="0" applyNumberFormat="1" applyFont="1" applyFill="1" applyAlignment="1">
      <alignment horizontal="center" vertical="top"/>
    </xf>
    <xf numFmtId="207" fontId="58" fillId="33" borderId="14" xfId="0" applyNumberFormat="1" applyFont="1" applyFill="1" applyBorder="1" applyAlignment="1">
      <alignment horizontal="center" vertical="center"/>
    </xf>
    <xf numFmtId="207" fontId="59" fillId="33" borderId="0" xfId="0" applyNumberFormat="1" applyFont="1" applyFill="1" applyBorder="1" applyAlignment="1">
      <alignment horizontal="center" vertical="center"/>
    </xf>
    <xf numFmtId="43" fontId="59" fillId="33" borderId="14" xfId="0" applyNumberFormat="1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 wrapText="1"/>
    </xf>
    <xf numFmtId="207" fontId="60" fillId="33" borderId="14" xfId="0" applyNumberFormat="1" applyFont="1" applyFill="1" applyBorder="1" applyAlignment="1">
      <alignment horizontal="center" vertical="center"/>
    </xf>
    <xf numFmtId="207" fontId="59" fillId="33" borderId="11" xfId="0" applyNumberFormat="1" applyFont="1" applyFill="1" applyBorder="1" applyAlignment="1">
      <alignment horizontal="center" wrapText="1"/>
    </xf>
    <xf numFmtId="207" fontId="59" fillId="33" borderId="11" xfId="0" applyNumberFormat="1" applyFont="1" applyFill="1" applyBorder="1" applyAlignment="1">
      <alignment wrapText="1"/>
    </xf>
    <xf numFmtId="208" fontId="64" fillId="33" borderId="10" xfId="0" applyNumberFormat="1" applyFont="1" applyFill="1" applyBorder="1" applyAlignment="1">
      <alignment vertical="top"/>
    </xf>
    <xf numFmtId="208" fontId="64" fillId="33" borderId="12" xfId="0" applyNumberFormat="1" applyFont="1" applyFill="1" applyBorder="1" applyAlignment="1">
      <alignment vertical="top"/>
    </xf>
    <xf numFmtId="207" fontId="64" fillId="33" borderId="10" xfId="0" applyNumberFormat="1" applyFont="1" applyFill="1" applyBorder="1" applyAlignment="1">
      <alignment vertical="top"/>
    </xf>
    <xf numFmtId="207" fontId="64" fillId="33" borderId="12" xfId="0" applyNumberFormat="1" applyFont="1" applyFill="1" applyBorder="1" applyAlignment="1">
      <alignment vertical="top"/>
    </xf>
    <xf numFmtId="195" fontId="64" fillId="33" borderId="12" xfId="0" applyNumberFormat="1" applyFont="1" applyFill="1" applyBorder="1" applyAlignment="1">
      <alignment vertical="top"/>
    </xf>
    <xf numFmtId="184" fontId="64" fillId="33" borderId="12" xfId="0" applyNumberFormat="1" applyFont="1" applyFill="1" applyBorder="1" applyAlignment="1">
      <alignment vertical="top"/>
    </xf>
    <xf numFmtId="208" fontId="58" fillId="33" borderId="0" xfId="0" applyNumberFormat="1" applyFont="1" applyFill="1" applyAlignment="1">
      <alignment/>
    </xf>
    <xf numFmtId="208" fontId="59" fillId="33" borderId="0" xfId="0" applyNumberFormat="1" applyFont="1" applyFill="1" applyAlignment="1">
      <alignment/>
    </xf>
    <xf numFmtId="207" fontId="65" fillId="33" borderId="0" xfId="0" applyNumberFormat="1" applyFont="1" applyFill="1" applyAlignment="1">
      <alignment/>
    </xf>
    <xf numFmtId="199" fontId="59" fillId="33" borderId="0" xfId="0" applyNumberFormat="1" applyFont="1" applyFill="1" applyAlignment="1">
      <alignment/>
    </xf>
    <xf numFmtId="195" fontId="59" fillId="33" borderId="0" xfId="0" applyNumberFormat="1" applyFont="1" applyFill="1" applyAlignment="1">
      <alignment/>
    </xf>
    <xf numFmtId="182" fontId="59" fillId="33" borderId="0" xfId="0" applyNumberFormat="1" applyFont="1" applyFill="1" applyAlignment="1">
      <alignment/>
    </xf>
    <xf numFmtId="183" fontId="59" fillId="33" borderId="0" xfId="0" applyNumberFormat="1" applyFont="1" applyFill="1" applyAlignment="1">
      <alignment/>
    </xf>
    <xf numFmtId="182" fontId="7" fillId="34" borderId="1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1.8515625" style="1" customWidth="1"/>
    <col min="2" max="2" width="44.421875" style="1" customWidth="1"/>
    <col min="3" max="3" width="13.57421875" style="1" customWidth="1"/>
    <col min="4" max="4" width="17.28125" style="29" customWidth="1"/>
    <col min="5" max="7" width="8.7109375" style="36" hidden="1" customWidth="1"/>
    <col min="8" max="8" width="10.8515625" style="36" hidden="1" customWidth="1"/>
    <col min="9" max="9" width="9.140625" style="36" hidden="1" customWidth="1"/>
    <col min="10" max="10" width="9.00390625" style="36" hidden="1" customWidth="1"/>
    <col min="11" max="11" width="12.28125" style="36" hidden="1" customWidth="1"/>
    <col min="12" max="12" width="10.7109375" style="36" hidden="1" customWidth="1" collapsed="1"/>
    <col min="13" max="13" width="13.7109375" style="36" hidden="1" customWidth="1"/>
    <col min="14" max="14" width="9.140625" style="36" customWidth="1"/>
    <col min="15" max="16384" width="9.140625" style="1" customWidth="1"/>
  </cols>
  <sheetData>
    <row r="1" spans="3:12" ht="12.75" customHeight="1">
      <c r="C1" s="31" t="s">
        <v>74</v>
      </c>
      <c r="D1" s="31"/>
      <c r="E1" s="35"/>
      <c r="F1" s="35"/>
      <c r="G1" s="35"/>
      <c r="K1" s="37"/>
      <c r="L1" s="37"/>
    </row>
    <row r="2" spans="3:12" ht="41.25" customHeight="1">
      <c r="C2" s="32" t="s">
        <v>120</v>
      </c>
      <c r="D2" s="32"/>
      <c r="E2" s="35"/>
      <c r="F2" s="35"/>
      <c r="G2" s="35"/>
      <c r="K2" s="38"/>
      <c r="L2" s="38"/>
    </row>
    <row r="3" spans="3:12" ht="9.75" customHeight="1">
      <c r="C3" s="4"/>
      <c r="D3" s="27"/>
      <c r="E3" s="35"/>
      <c r="F3" s="35"/>
      <c r="G3" s="35"/>
      <c r="K3" s="39"/>
      <c r="L3" s="39"/>
    </row>
    <row r="4" spans="1:11" ht="27.75" customHeight="1">
      <c r="A4" s="34" t="s">
        <v>116</v>
      </c>
      <c r="B4" s="34"/>
      <c r="C4" s="34"/>
      <c r="D4" s="1"/>
      <c r="E4" s="35"/>
      <c r="F4" s="35"/>
      <c r="G4" s="35"/>
      <c r="K4" s="40"/>
    </row>
    <row r="5" spans="1:13" ht="62.25" customHeight="1">
      <c r="A5" s="2" t="s">
        <v>0</v>
      </c>
      <c r="B5" s="2" t="s">
        <v>101</v>
      </c>
      <c r="C5" s="3" t="s">
        <v>102</v>
      </c>
      <c r="D5" s="3" t="s">
        <v>115</v>
      </c>
      <c r="E5" s="41" t="s">
        <v>95</v>
      </c>
      <c r="F5" s="42"/>
      <c r="G5" s="42"/>
      <c r="H5" s="43" t="s">
        <v>100</v>
      </c>
      <c r="I5" s="44"/>
      <c r="J5" s="44"/>
      <c r="K5" s="45" t="s">
        <v>117</v>
      </c>
      <c r="L5" s="46"/>
      <c r="M5" s="47" t="s">
        <v>118</v>
      </c>
    </row>
    <row r="6" spans="1:13" ht="13.5" customHeight="1">
      <c r="A6" s="5"/>
      <c r="B6" s="6" t="s">
        <v>1</v>
      </c>
      <c r="C6" s="7">
        <f>C8+C10+C12+C16+C19+C25+C30+C34+C36</f>
        <v>25197.93</v>
      </c>
      <c r="D6" s="8">
        <f>D8+D10+D12+D16+D19+D25+D30+D34+D36</f>
        <v>30130.710000000003</v>
      </c>
      <c r="E6" s="48"/>
      <c r="F6" s="48"/>
      <c r="G6" s="49"/>
      <c r="H6" s="50"/>
      <c r="I6" s="51"/>
      <c r="J6" s="52"/>
      <c r="K6" s="53"/>
      <c r="L6" s="54"/>
      <c r="M6" s="55"/>
    </row>
    <row r="7" spans="1:13" ht="14.25" customHeight="1">
      <c r="A7" s="5"/>
      <c r="B7" s="6" t="s">
        <v>2</v>
      </c>
      <c r="C7" s="7">
        <f>C8+C10+C12+C16</f>
        <v>21966.93</v>
      </c>
      <c r="D7" s="8">
        <f>D8+D10+D12+D16</f>
        <v>23430.49</v>
      </c>
      <c r="E7" s="48"/>
      <c r="F7" s="48"/>
      <c r="G7" s="49"/>
      <c r="H7" s="50"/>
      <c r="I7" s="51"/>
      <c r="J7" s="52"/>
      <c r="K7" s="53"/>
      <c r="L7" s="54"/>
      <c r="M7" s="55"/>
    </row>
    <row r="8" spans="1:13" ht="13.5" customHeight="1">
      <c r="A8" s="5" t="s">
        <v>3</v>
      </c>
      <c r="B8" s="5" t="s">
        <v>4</v>
      </c>
      <c r="C8" s="9">
        <f>C9</f>
        <v>14087.03</v>
      </c>
      <c r="D8" s="10">
        <f>D9</f>
        <v>14087.03</v>
      </c>
      <c r="E8" s="48"/>
      <c r="F8" s="48"/>
      <c r="G8" s="49"/>
      <c r="H8" s="50"/>
      <c r="I8" s="51"/>
      <c r="J8" s="52"/>
      <c r="K8" s="53"/>
      <c r="L8" s="54"/>
      <c r="M8" s="55"/>
    </row>
    <row r="9" spans="1:13" ht="15.75">
      <c r="A9" s="5" t="s">
        <v>5</v>
      </c>
      <c r="B9" s="11" t="s">
        <v>6</v>
      </c>
      <c r="C9" s="12">
        <v>14087.03</v>
      </c>
      <c r="D9" s="13">
        <v>14087.03</v>
      </c>
      <c r="E9" s="48"/>
      <c r="F9" s="48"/>
      <c r="G9" s="49"/>
      <c r="H9" s="56"/>
      <c r="I9" s="51"/>
      <c r="J9" s="52"/>
      <c r="K9" s="53"/>
      <c r="L9" s="54"/>
      <c r="M9" s="55"/>
    </row>
    <row r="10" spans="1:13" ht="45.75" customHeight="1">
      <c r="A10" s="5" t="s">
        <v>91</v>
      </c>
      <c r="B10" s="14" t="s">
        <v>81</v>
      </c>
      <c r="C10" s="9">
        <f>C11</f>
        <v>774.9</v>
      </c>
      <c r="D10" s="10">
        <f>D11</f>
        <v>817.46</v>
      </c>
      <c r="E10" s="48"/>
      <c r="F10" s="48"/>
      <c r="G10" s="49"/>
      <c r="H10" s="50"/>
      <c r="I10" s="51"/>
      <c r="J10" s="52"/>
      <c r="K10" s="53"/>
      <c r="L10" s="54"/>
      <c r="M10" s="55"/>
    </row>
    <row r="11" spans="1:13" ht="45">
      <c r="A11" s="5" t="s">
        <v>82</v>
      </c>
      <c r="B11" s="11" t="s">
        <v>86</v>
      </c>
      <c r="C11" s="15">
        <v>774.9</v>
      </c>
      <c r="D11" s="13">
        <f>271.2+11.6+492.1+42.56</f>
        <v>817.46</v>
      </c>
      <c r="E11" s="48"/>
      <c r="F11" s="48"/>
      <c r="G11" s="49"/>
      <c r="H11" s="50"/>
      <c r="I11" s="51"/>
      <c r="J11" s="52"/>
      <c r="K11" s="53"/>
      <c r="L11" s="54"/>
      <c r="M11" s="55">
        <v>42.56</v>
      </c>
    </row>
    <row r="12" spans="1:13" ht="14.25" customHeight="1">
      <c r="A12" s="5" t="s">
        <v>7</v>
      </c>
      <c r="B12" s="5" t="s">
        <v>8</v>
      </c>
      <c r="C12" s="9">
        <f>SUM(C13:C15)</f>
        <v>7105</v>
      </c>
      <c r="D12" s="10">
        <f>SUM(D13:D15)</f>
        <v>8526</v>
      </c>
      <c r="E12" s="48"/>
      <c r="F12" s="48"/>
      <c r="G12" s="49"/>
      <c r="H12" s="50"/>
      <c r="I12" s="51"/>
      <c r="J12" s="52"/>
      <c r="K12" s="53"/>
      <c r="L12" s="54"/>
      <c r="M12" s="55"/>
    </row>
    <row r="13" spans="1:13" ht="17.25" customHeight="1">
      <c r="A13" s="5" t="s">
        <v>9</v>
      </c>
      <c r="B13" s="5" t="s">
        <v>10</v>
      </c>
      <c r="C13" s="12">
        <v>259</v>
      </c>
      <c r="D13" s="13">
        <f>259+231</f>
        <v>490</v>
      </c>
      <c r="E13" s="48"/>
      <c r="F13" s="48"/>
      <c r="G13" s="49"/>
      <c r="H13" s="50"/>
      <c r="I13" s="51"/>
      <c r="J13" s="52"/>
      <c r="K13" s="53"/>
      <c r="L13" s="54"/>
      <c r="M13" s="55">
        <v>231</v>
      </c>
    </row>
    <row r="14" spans="1:13" ht="17.25" customHeight="1">
      <c r="A14" s="5" t="s">
        <v>11</v>
      </c>
      <c r="B14" s="5" t="s">
        <v>12</v>
      </c>
      <c r="C14" s="12">
        <v>4046</v>
      </c>
      <c r="D14" s="13">
        <f>630+3416+1450</f>
        <v>5496</v>
      </c>
      <c r="E14" s="48"/>
      <c r="F14" s="48"/>
      <c r="G14" s="49"/>
      <c r="H14" s="56"/>
      <c r="I14" s="51"/>
      <c r="J14" s="52"/>
      <c r="K14" s="53"/>
      <c r="L14" s="54"/>
      <c r="M14" s="55">
        <v>1450</v>
      </c>
    </row>
    <row r="15" spans="1:13" ht="17.25" customHeight="1">
      <c r="A15" s="5" t="s">
        <v>13</v>
      </c>
      <c r="B15" s="5" t="s">
        <v>14</v>
      </c>
      <c r="C15" s="12">
        <v>2800</v>
      </c>
      <c r="D15" s="13">
        <f>1300+1500-260</f>
        <v>2540</v>
      </c>
      <c r="E15" s="48"/>
      <c r="F15" s="48"/>
      <c r="G15" s="49"/>
      <c r="H15" s="56"/>
      <c r="I15" s="51"/>
      <c r="J15" s="52"/>
      <c r="K15" s="53"/>
      <c r="L15" s="54"/>
      <c r="M15" s="55">
        <v>-260</v>
      </c>
    </row>
    <row r="16" spans="1:13" ht="17.25" customHeight="1" hidden="1">
      <c r="A16" s="5" t="s">
        <v>15</v>
      </c>
      <c r="B16" s="11" t="s">
        <v>16</v>
      </c>
      <c r="C16" s="9">
        <f>C17</f>
        <v>0</v>
      </c>
      <c r="D16" s="10">
        <f>D17</f>
        <v>0</v>
      </c>
      <c r="E16" s="48"/>
      <c r="F16" s="48"/>
      <c r="G16" s="49"/>
      <c r="H16" s="50"/>
      <c r="I16" s="51"/>
      <c r="J16" s="52"/>
      <c r="K16" s="53"/>
      <c r="L16" s="54"/>
      <c r="M16" s="55"/>
    </row>
    <row r="17" spans="1:13" ht="90" customHeight="1" hidden="1">
      <c r="A17" s="17" t="s">
        <v>17</v>
      </c>
      <c r="B17" s="11" t="s">
        <v>18</v>
      </c>
      <c r="C17" s="12">
        <v>0</v>
      </c>
      <c r="D17" s="13">
        <v>0</v>
      </c>
      <c r="E17" s="48"/>
      <c r="F17" s="48"/>
      <c r="G17" s="49"/>
      <c r="H17" s="50"/>
      <c r="I17" s="51"/>
      <c r="J17" s="52"/>
      <c r="K17" s="53"/>
      <c r="L17" s="54"/>
      <c r="M17" s="55"/>
    </row>
    <row r="18" spans="1:13" ht="19.5" customHeight="1">
      <c r="A18" s="17"/>
      <c r="B18" s="6" t="s">
        <v>19</v>
      </c>
      <c r="C18" s="9">
        <f>C19+C25+C30+C34+C36</f>
        <v>3231</v>
      </c>
      <c r="D18" s="10">
        <f>D19+D25+D30+D34+D36</f>
        <v>6700.22</v>
      </c>
      <c r="E18" s="48"/>
      <c r="F18" s="48"/>
      <c r="G18" s="49"/>
      <c r="H18" s="50"/>
      <c r="I18" s="51"/>
      <c r="J18" s="52"/>
      <c r="K18" s="53"/>
      <c r="L18" s="54"/>
      <c r="M18" s="55"/>
    </row>
    <row r="19" spans="1:13" ht="60.75" customHeight="1">
      <c r="A19" s="5" t="s">
        <v>20</v>
      </c>
      <c r="B19" s="11" t="s">
        <v>21</v>
      </c>
      <c r="C19" s="9">
        <f>SUM(C20:C24)</f>
        <v>3160</v>
      </c>
      <c r="D19" s="10">
        <f>SUM(D20:D24)</f>
        <v>1472.65</v>
      </c>
      <c r="E19" s="48"/>
      <c r="F19" s="48"/>
      <c r="G19" s="49"/>
      <c r="H19" s="50"/>
      <c r="I19" s="51"/>
      <c r="J19" s="52"/>
      <c r="K19" s="53"/>
      <c r="L19" s="54"/>
      <c r="M19" s="55"/>
    </row>
    <row r="20" spans="1:13" ht="105" hidden="1">
      <c r="A20" s="14" t="s">
        <v>22</v>
      </c>
      <c r="B20" s="14" t="s">
        <v>75</v>
      </c>
      <c r="C20" s="12">
        <v>1900</v>
      </c>
      <c r="D20" s="13">
        <v>0</v>
      </c>
      <c r="E20" s="48"/>
      <c r="F20" s="48"/>
      <c r="G20" s="48">
        <v>-1900</v>
      </c>
      <c r="H20" s="57"/>
      <c r="I20" s="51"/>
      <c r="J20" s="52"/>
      <c r="K20" s="53"/>
      <c r="L20" s="54"/>
      <c r="M20" s="55"/>
    </row>
    <row r="21" spans="1:13" ht="85.5" customHeight="1">
      <c r="A21" s="14" t="s">
        <v>98</v>
      </c>
      <c r="B21" s="18" t="s">
        <v>99</v>
      </c>
      <c r="C21" s="13">
        <v>500</v>
      </c>
      <c r="D21" s="13">
        <f>500-468+20</f>
        <v>52</v>
      </c>
      <c r="E21" s="48"/>
      <c r="F21" s="48"/>
      <c r="G21" s="48">
        <v>-468</v>
      </c>
      <c r="H21" s="57"/>
      <c r="I21" s="51"/>
      <c r="J21" s="52"/>
      <c r="K21" s="53"/>
      <c r="L21" s="54"/>
      <c r="M21" s="55">
        <v>20</v>
      </c>
    </row>
    <row r="22" spans="1:13" ht="45" customHeight="1">
      <c r="A22" s="14" t="s">
        <v>96</v>
      </c>
      <c r="B22" s="14" t="s">
        <v>97</v>
      </c>
      <c r="C22" s="13"/>
      <c r="D22" s="13">
        <f>697.2-101.55</f>
        <v>595.6500000000001</v>
      </c>
      <c r="E22" s="48"/>
      <c r="F22" s="48"/>
      <c r="G22" s="58">
        <v>468</v>
      </c>
      <c r="H22" s="50"/>
      <c r="I22" s="51"/>
      <c r="J22" s="52"/>
      <c r="K22" s="53">
        <v>229.2</v>
      </c>
      <c r="L22" s="59" t="s">
        <v>103</v>
      </c>
      <c r="M22" s="55">
        <v>-101.55</v>
      </c>
    </row>
    <row r="23" spans="1:13" ht="32.25" customHeight="1">
      <c r="A23" s="19" t="s">
        <v>23</v>
      </c>
      <c r="B23" s="14" t="s">
        <v>24</v>
      </c>
      <c r="C23" s="13">
        <v>60</v>
      </c>
      <c r="D23" s="13">
        <f>60-45</f>
        <v>15</v>
      </c>
      <c r="E23" s="48"/>
      <c r="F23" s="48"/>
      <c r="G23" s="49"/>
      <c r="H23" s="60"/>
      <c r="I23" s="51"/>
      <c r="J23" s="52"/>
      <c r="K23" s="53"/>
      <c r="L23" s="59"/>
      <c r="M23" s="55">
        <v>-45</v>
      </c>
    </row>
    <row r="24" spans="1:13" ht="31.5" customHeight="1">
      <c r="A24" s="19" t="s">
        <v>62</v>
      </c>
      <c r="B24" s="14" t="s">
        <v>63</v>
      </c>
      <c r="C24" s="13">
        <v>700</v>
      </c>
      <c r="D24" s="13">
        <f>700+110</f>
        <v>810</v>
      </c>
      <c r="E24" s="48"/>
      <c r="F24" s="48"/>
      <c r="G24" s="49"/>
      <c r="H24" s="50"/>
      <c r="I24" s="51"/>
      <c r="J24" s="52"/>
      <c r="K24" s="53"/>
      <c r="L24" s="59"/>
      <c r="M24" s="55">
        <v>110</v>
      </c>
    </row>
    <row r="25" spans="1:13" ht="33.75" customHeight="1">
      <c r="A25" s="19" t="s">
        <v>25</v>
      </c>
      <c r="B25" s="14" t="s">
        <v>26</v>
      </c>
      <c r="C25" s="9">
        <f>C26</f>
        <v>0</v>
      </c>
      <c r="D25" s="10">
        <f>D26</f>
        <v>60</v>
      </c>
      <c r="E25" s="48"/>
      <c r="F25" s="48"/>
      <c r="G25" s="49"/>
      <c r="H25" s="50"/>
      <c r="I25" s="51"/>
      <c r="J25" s="52"/>
      <c r="K25" s="53"/>
      <c r="L25" s="59"/>
      <c r="M25" s="55"/>
    </row>
    <row r="26" spans="1:13" ht="30.75" customHeight="1">
      <c r="A26" s="19" t="s">
        <v>67</v>
      </c>
      <c r="B26" s="20" t="s">
        <v>68</v>
      </c>
      <c r="C26" s="9">
        <f>SUM(C27:C29)</f>
        <v>0</v>
      </c>
      <c r="D26" s="10">
        <f>SUM(D27:D29)</f>
        <v>60</v>
      </c>
      <c r="E26" s="48"/>
      <c r="F26" s="48"/>
      <c r="G26" s="49"/>
      <c r="H26" s="50"/>
      <c r="I26" s="51"/>
      <c r="J26" s="52"/>
      <c r="K26" s="53"/>
      <c r="L26" s="59"/>
      <c r="M26" s="55"/>
    </row>
    <row r="27" spans="1:13" ht="35.25" customHeight="1">
      <c r="A27" s="19" t="s">
        <v>66</v>
      </c>
      <c r="B27" s="14" t="s">
        <v>69</v>
      </c>
      <c r="C27" s="12">
        <v>0</v>
      </c>
      <c r="D27" s="13">
        <f>40+20</f>
        <v>60</v>
      </c>
      <c r="E27" s="48"/>
      <c r="F27" s="48"/>
      <c r="G27" s="49"/>
      <c r="H27" s="50"/>
      <c r="I27" s="51"/>
      <c r="J27" s="52"/>
      <c r="K27" s="61">
        <v>40</v>
      </c>
      <c r="L27" s="62" t="s">
        <v>104</v>
      </c>
      <c r="M27" s="55">
        <v>20</v>
      </c>
    </row>
    <row r="28" spans="1:13" ht="60" customHeight="1" hidden="1">
      <c r="A28" s="19" t="s">
        <v>27</v>
      </c>
      <c r="B28" s="14" t="s">
        <v>28</v>
      </c>
      <c r="C28" s="12"/>
      <c r="D28" s="13"/>
      <c r="E28" s="48"/>
      <c r="F28" s="48"/>
      <c r="G28" s="49"/>
      <c r="H28" s="50"/>
      <c r="I28" s="51"/>
      <c r="J28" s="52"/>
      <c r="K28" s="63"/>
      <c r="L28" s="59"/>
      <c r="M28" s="55"/>
    </row>
    <row r="29" spans="1:13" ht="60" hidden="1">
      <c r="A29" s="19" t="s">
        <v>29</v>
      </c>
      <c r="B29" s="21" t="s">
        <v>76</v>
      </c>
      <c r="C29" s="12">
        <v>0</v>
      </c>
      <c r="D29" s="13">
        <v>0</v>
      </c>
      <c r="E29" s="48"/>
      <c r="F29" s="48"/>
      <c r="G29" s="49"/>
      <c r="H29" s="50"/>
      <c r="I29" s="51"/>
      <c r="J29" s="52"/>
      <c r="K29" s="63"/>
      <c r="L29" s="59"/>
      <c r="M29" s="55"/>
    </row>
    <row r="30" spans="1:13" ht="30" customHeight="1">
      <c r="A30" s="5" t="s">
        <v>30</v>
      </c>
      <c r="B30" s="11" t="s">
        <v>31</v>
      </c>
      <c r="C30" s="9">
        <f>SUM(C31:C32)</f>
        <v>70</v>
      </c>
      <c r="D30" s="10">
        <f>SUM(D31:D33)</f>
        <v>5023.18</v>
      </c>
      <c r="E30" s="48"/>
      <c r="F30" s="48"/>
      <c r="G30" s="49"/>
      <c r="H30" s="50"/>
      <c r="I30" s="51"/>
      <c r="J30" s="52"/>
      <c r="K30" s="63"/>
      <c r="L30" s="59"/>
      <c r="M30" s="55"/>
    </row>
    <row r="31" spans="1:13" ht="93.75" customHeight="1">
      <c r="A31" s="5" t="s">
        <v>72</v>
      </c>
      <c r="B31" s="22" t="s">
        <v>73</v>
      </c>
      <c r="C31" s="12">
        <v>0</v>
      </c>
      <c r="D31" s="26">
        <f>4016.7+97</f>
        <v>4113.7</v>
      </c>
      <c r="E31" s="48"/>
      <c r="F31" s="48"/>
      <c r="G31" s="49"/>
      <c r="H31" s="57">
        <v>2010</v>
      </c>
      <c r="I31" s="64"/>
      <c r="J31" s="64"/>
      <c r="K31" s="65">
        <v>2006.7</v>
      </c>
      <c r="L31" s="66" t="s">
        <v>105</v>
      </c>
      <c r="M31" s="55">
        <v>97</v>
      </c>
    </row>
    <row r="32" spans="1:13" ht="15.75" customHeight="1" hidden="1">
      <c r="A32" s="5" t="s">
        <v>71</v>
      </c>
      <c r="B32" s="22" t="s">
        <v>32</v>
      </c>
      <c r="C32" s="12">
        <v>70</v>
      </c>
      <c r="D32" s="26">
        <v>0</v>
      </c>
      <c r="E32" s="48"/>
      <c r="F32" s="48"/>
      <c r="G32" s="48">
        <v>-70</v>
      </c>
      <c r="H32" s="50"/>
      <c r="I32" s="51"/>
      <c r="J32" s="52"/>
      <c r="K32" s="63"/>
      <c r="L32" s="59"/>
      <c r="M32" s="55"/>
    </row>
    <row r="33" spans="1:13" ht="55.5" customHeight="1">
      <c r="A33" s="5" t="s">
        <v>106</v>
      </c>
      <c r="B33" s="22" t="s">
        <v>107</v>
      </c>
      <c r="C33" s="12"/>
      <c r="D33" s="26">
        <f>844.48+65</f>
        <v>909.48</v>
      </c>
      <c r="E33" s="48"/>
      <c r="F33" s="48"/>
      <c r="G33" s="49"/>
      <c r="H33" s="50"/>
      <c r="I33" s="51"/>
      <c r="J33" s="52"/>
      <c r="K33" s="65">
        <v>844.48</v>
      </c>
      <c r="L33" s="66" t="s">
        <v>108</v>
      </c>
      <c r="M33" s="55">
        <v>65</v>
      </c>
    </row>
    <row r="34" spans="1:13" ht="27.75" customHeight="1">
      <c r="A34" s="5"/>
      <c r="B34" s="14" t="s">
        <v>65</v>
      </c>
      <c r="C34" s="9">
        <f>C35</f>
        <v>1</v>
      </c>
      <c r="D34" s="10">
        <f>D35</f>
        <v>12.379999999999999</v>
      </c>
      <c r="E34" s="48"/>
      <c r="F34" s="48"/>
      <c r="G34" s="49"/>
      <c r="H34" s="60">
        <v>14</v>
      </c>
      <c r="I34" s="67"/>
      <c r="J34" s="67"/>
      <c r="K34" s="53"/>
      <c r="L34" s="59"/>
      <c r="M34" s="55"/>
    </row>
    <row r="35" spans="1:13" ht="51" customHeight="1">
      <c r="A35" s="5" t="s">
        <v>77</v>
      </c>
      <c r="B35" s="14" t="s">
        <v>78</v>
      </c>
      <c r="C35" s="15">
        <v>1</v>
      </c>
      <c r="D35" s="13">
        <f>1+14-2.62</f>
        <v>12.379999999999999</v>
      </c>
      <c r="E35" s="48"/>
      <c r="F35" s="48"/>
      <c r="G35" s="49"/>
      <c r="H35" s="50"/>
      <c r="I35" s="67"/>
      <c r="J35" s="67"/>
      <c r="K35" s="53"/>
      <c r="L35" s="59"/>
      <c r="M35" s="55">
        <v>-2.62</v>
      </c>
    </row>
    <row r="36" spans="1:13" ht="32.25" customHeight="1">
      <c r="A36" s="23" t="s">
        <v>33</v>
      </c>
      <c r="B36" s="23" t="s">
        <v>34</v>
      </c>
      <c r="C36" s="9">
        <f>C37</f>
        <v>0</v>
      </c>
      <c r="D36" s="10">
        <f>D37</f>
        <v>132.01</v>
      </c>
      <c r="E36" s="48"/>
      <c r="F36" s="48"/>
      <c r="G36" s="49"/>
      <c r="H36" s="50"/>
      <c r="I36" s="67"/>
      <c r="J36" s="67"/>
      <c r="K36" s="53"/>
      <c r="L36" s="59"/>
      <c r="M36" s="55"/>
    </row>
    <row r="37" spans="1:13" ht="30" customHeight="1">
      <c r="A37" s="5" t="s">
        <v>35</v>
      </c>
      <c r="B37" s="23" t="s">
        <v>36</v>
      </c>
      <c r="C37" s="9">
        <f>C38+C39+C40</f>
        <v>0</v>
      </c>
      <c r="D37" s="10">
        <f>D38+D39+D40</f>
        <v>132.01</v>
      </c>
      <c r="E37" s="48"/>
      <c r="F37" s="48"/>
      <c r="G37" s="49"/>
      <c r="H37" s="50"/>
      <c r="I37" s="67"/>
      <c r="J37" s="67"/>
      <c r="K37" s="53"/>
      <c r="L37" s="59"/>
      <c r="M37" s="55"/>
    </row>
    <row r="38" spans="1:13" ht="30" customHeight="1">
      <c r="A38" s="5" t="s">
        <v>37</v>
      </c>
      <c r="B38" s="14" t="s">
        <v>38</v>
      </c>
      <c r="C38" s="12"/>
      <c r="D38" s="13"/>
      <c r="E38" s="48"/>
      <c r="F38" s="48"/>
      <c r="G38" s="49"/>
      <c r="H38" s="50"/>
      <c r="I38" s="67"/>
      <c r="J38" s="67"/>
      <c r="K38" s="68"/>
      <c r="L38" s="59"/>
      <c r="M38" s="55"/>
    </row>
    <row r="39" spans="1:13" ht="30" customHeight="1">
      <c r="A39" s="5" t="s">
        <v>39</v>
      </c>
      <c r="B39" s="14" t="s">
        <v>64</v>
      </c>
      <c r="C39" s="15">
        <v>0</v>
      </c>
      <c r="D39" s="28">
        <v>132.01</v>
      </c>
      <c r="E39" s="48"/>
      <c r="F39" s="48"/>
      <c r="G39" s="49"/>
      <c r="H39" s="50"/>
      <c r="I39" s="67"/>
      <c r="J39" s="67"/>
      <c r="K39" s="69">
        <v>132.01</v>
      </c>
      <c r="L39" s="70" t="s">
        <v>109</v>
      </c>
      <c r="M39" s="55"/>
    </row>
    <row r="40" spans="1:13" ht="30" customHeight="1" hidden="1">
      <c r="A40" s="5" t="s">
        <v>40</v>
      </c>
      <c r="B40" s="14" t="s">
        <v>64</v>
      </c>
      <c r="C40" s="15">
        <v>0</v>
      </c>
      <c r="D40" s="13">
        <v>0</v>
      </c>
      <c r="E40" s="48"/>
      <c r="F40" s="48"/>
      <c r="G40" s="49"/>
      <c r="H40" s="50"/>
      <c r="I40" s="67"/>
      <c r="J40" s="67"/>
      <c r="K40" s="53"/>
      <c r="L40" s="59"/>
      <c r="M40" s="55"/>
    </row>
    <row r="41" spans="1:13" ht="21" customHeight="1">
      <c r="A41" s="5" t="s">
        <v>41</v>
      </c>
      <c r="B41" s="23" t="s">
        <v>42</v>
      </c>
      <c r="C41" s="9">
        <f>C42</f>
        <v>11010.06</v>
      </c>
      <c r="D41" s="10">
        <f>D42</f>
        <v>18101.77527</v>
      </c>
      <c r="E41" s="48"/>
      <c r="F41" s="48"/>
      <c r="G41" s="49"/>
      <c r="H41" s="50"/>
      <c r="I41" s="51"/>
      <c r="J41" s="52"/>
      <c r="K41" s="53"/>
      <c r="L41" s="59"/>
      <c r="M41" s="55"/>
    </row>
    <row r="42" spans="1:13" ht="44.25" customHeight="1">
      <c r="A42" s="5" t="s">
        <v>43</v>
      </c>
      <c r="B42" s="20" t="s">
        <v>44</v>
      </c>
      <c r="C42" s="24">
        <f>C43+C46+C49+C52+C55+C57</f>
        <v>11010.06</v>
      </c>
      <c r="D42" s="25">
        <f>D43+D46+D49+D52+D55+D57</f>
        <v>18101.77527</v>
      </c>
      <c r="E42" s="48"/>
      <c r="F42" s="48"/>
      <c r="G42" s="49"/>
      <c r="H42" s="50"/>
      <c r="I42" s="51"/>
      <c r="J42" s="52"/>
      <c r="K42" s="53"/>
      <c r="L42" s="59"/>
      <c r="M42" s="55"/>
    </row>
    <row r="43" spans="1:13" ht="15.75" customHeight="1">
      <c r="A43" s="5" t="s">
        <v>45</v>
      </c>
      <c r="B43" s="20" t="s">
        <v>46</v>
      </c>
      <c r="C43" s="9">
        <f>SUM(C44:C45)</f>
        <v>8412.4</v>
      </c>
      <c r="D43" s="10">
        <f>SUM(D44:D45)</f>
        <v>8412.4</v>
      </c>
      <c r="E43" s="48"/>
      <c r="F43" s="48"/>
      <c r="G43" s="49"/>
      <c r="H43" s="50"/>
      <c r="I43" s="51"/>
      <c r="J43" s="52"/>
      <c r="K43" s="53"/>
      <c r="L43" s="59"/>
      <c r="M43" s="55"/>
    </row>
    <row r="44" spans="1:13" ht="29.25" customHeight="1">
      <c r="A44" s="5" t="s">
        <v>47</v>
      </c>
      <c r="B44" s="14" t="s">
        <v>48</v>
      </c>
      <c r="C44" s="13">
        <v>7842.9</v>
      </c>
      <c r="D44" s="13">
        <v>7842.9</v>
      </c>
      <c r="E44" s="48"/>
      <c r="F44" s="48"/>
      <c r="G44" s="49"/>
      <c r="H44" s="50"/>
      <c r="I44" s="51"/>
      <c r="J44" s="52"/>
      <c r="K44" s="71"/>
      <c r="L44" s="59"/>
      <c r="M44" s="55"/>
    </row>
    <row r="45" spans="1:13" ht="42.75" customHeight="1">
      <c r="A45" s="5" t="s">
        <v>47</v>
      </c>
      <c r="B45" s="14" t="s">
        <v>49</v>
      </c>
      <c r="C45" s="13">
        <v>569.5</v>
      </c>
      <c r="D45" s="13">
        <v>569.5</v>
      </c>
      <c r="E45" s="48"/>
      <c r="F45" s="48"/>
      <c r="G45" s="49"/>
      <c r="H45" s="50"/>
      <c r="I45" s="51"/>
      <c r="J45" s="52"/>
      <c r="K45" s="71"/>
      <c r="L45" s="59"/>
      <c r="M45" s="55"/>
    </row>
    <row r="46" spans="1:13" ht="15.75" customHeight="1">
      <c r="A46" s="6" t="s">
        <v>50</v>
      </c>
      <c r="B46" s="20" t="s">
        <v>92</v>
      </c>
      <c r="C46" s="9">
        <f>SUM(C47:C48)</f>
        <v>2090</v>
      </c>
      <c r="D46" s="10">
        <f>SUM(D47:D48)</f>
        <v>5307.4400000000005</v>
      </c>
      <c r="H46" s="72"/>
      <c r="I46" s="72"/>
      <c r="J46" s="72"/>
      <c r="K46" s="53"/>
      <c r="L46" s="59"/>
      <c r="M46" s="55"/>
    </row>
    <row r="47" spans="1:13" ht="75">
      <c r="A47" s="5" t="s">
        <v>93</v>
      </c>
      <c r="B47" s="14" t="s">
        <v>94</v>
      </c>
      <c r="C47" s="12">
        <v>0</v>
      </c>
      <c r="D47" s="26">
        <v>1749.5</v>
      </c>
      <c r="E47" s="48"/>
      <c r="F47" s="48"/>
      <c r="G47" s="49"/>
      <c r="H47" s="57">
        <v>949.5</v>
      </c>
      <c r="I47" s="64"/>
      <c r="J47" s="64"/>
      <c r="K47" s="63">
        <v>800</v>
      </c>
      <c r="L47" s="66" t="s">
        <v>110</v>
      </c>
      <c r="M47" s="55"/>
    </row>
    <row r="48" spans="1:13" ht="27" customHeight="1">
      <c r="A48" s="5" t="s">
        <v>51</v>
      </c>
      <c r="B48" s="14" t="s">
        <v>111</v>
      </c>
      <c r="C48" s="12">
        <v>2090</v>
      </c>
      <c r="D48" s="13">
        <v>3557.94</v>
      </c>
      <c r="E48" s="48">
        <v>-2090</v>
      </c>
      <c r="F48" s="48"/>
      <c r="G48" s="49"/>
      <c r="H48" s="73">
        <v>2090</v>
      </c>
      <c r="I48" s="74">
        <v>482.34</v>
      </c>
      <c r="J48" s="52"/>
      <c r="K48" s="63">
        <v>985.6</v>
      </c>
      <c r="L48" s="59" t="s">
        <v>112</v>
      </c>
      <c r="M48" s="55"/>
    </row>
    <row r="49" spans="1:13" ht="42.75">
      <c r="A49" s="5" t="s">
        <v>52</v>
      </c>
      <c r="B49" s="20" t="s">
        <v>70</v>
      </c>
      <c r="C49" s="9">
        <f>SUM(C50:C51)</f>
        <v>455.5</v>
      </c>
      <c r="D49" s="10">
        <f>SUM(D50:D51)</f>
        <v>276.51</v>
      </c>
      <c r="E49" s="48"/>
      <c r="F49" s="48"/>
      <c r="G49" s="49"/>
      <c r="H49" s="50"/>
      <c r="I49" s="51"/>
      <c r="J49" s="52"/>
      <c r="K49" s="75"/>
      <c r="L49" s="59"/>
      <c r="M49" s="55"/>
    </row>
    <row r="50" spans="1:13" ht="60">
      <c r="A50" s="5" t="s">
        <v>53</v>
      </c>
      <c r="B50" s="14" t="s">
        <v>54</v>
      </c>
      <c r="C50" s="13">
        <v>454.5</v>
      </c>
      <c r="D50" s="13">
        <f>275.51</f>
        <v>275.51</v>
      </c>
      <c r="E50" s="48">
        <v>-53.939</v>
      </c>
      <c r="F50" s="48"/>
      <c r="G50" s="49"/>
      <c r="H50" s="76">
        <v>-94.382</v>
      </c>
      <c r="I50" s="52"/>
      <c r="J50" s="52"/>
      <c r="K50" s="65">
        <v>-30.669</v>
      </c>
      <c r="L50" s="77" t="s">
        <v>113</v>
      </c>
      <c r="M50" s="55"/>
    </row>
    <row r="51" spans="1:13" ht="45">
      <c r="A51" s="5" t="s">
        <v>79</v>
      </c>
      <c r="B51" s="14" t="s">
        <v>80</v>
      </c>
      <c r="C51" s="13">
        <v>1</v>
      </c>
      <c r="D51" s="13">
        <v>1</v>
      </c>
      <c r="E51" s="48"/>
      <c r="F51" s="48"/>
      <c r="G51" s="49"/>
      <c r="H51" s="50"/>
      <c r="I51" s="51"/>
      <c r="J51" s="52"/>
      <c r="K51" s="53"/>
      <c r="L51" s="59"/>
      <c r="M51" s="55"/>
    </row>
    <row r="52" spans="1:13" ht="30" customHeight="1">
      <c r="A52" s="5" t="s">
        <v>55</v>
      </c>
      <c r="B52" s="20" t="s">
        <v>56</v>
      </c>
      <c r="C52" s="9">
        <f>SUM(C53:C54)</f>
        <v>52.16</v>
      </c>
      <c r="D52" s="10">
        <f>SUM(D53:D54)</f>
        <v>4105.42527</v>
      </c>
      <c r="E52" s="48"/>
      <c r="F52" s="48"/>
      <c r="G52" s="49"/>
      <c r="H52" s="50"/>
      <c r="I52" s="51"/>
      <c r="J52" s="52"/>
      <c r="K52" s="53"/>
      <c r="L52" s="59"/>
      <c r="M52" s="55"/>
    </row>
    <row r="53" spans="1:13" ht="105">
      <c r="A53" s="5" t="s">
        <v>57</v>
      </c>
      <c r="B53" s="14" t="s">
        <v>58</v>
      </c>
      <c r="C53" s="12">
        <v>6.5</v>
      </c>
      <c r="D53" s="13">
        <v>6.5</v>
      </c>
      <c r="E53" s="78"/>
      <c r="F53" s="48"/>
      <c r="G53" s="49"/>
      <c r="H53" s="50"/>
      <c r="I53" s="51"/>
      <c r="J53" s="52"/>
      <c r="K53" s="53"/>
      <c r="L53" s="59"/>
      <c r="M53" s="55"/>
    </row>
    <row r="54" spans="1:13" ht="30">
      <c r="A54" s="5" t="s">
        <v>60</v>
      </c>
      <c r="B54" s="14" t="s">
        <v>61</v>
      </c>
      <c r="C54" s="13">
        <v>45.66</v>
      </c>
      <c r="D54" s="13">
        <f>4098.92527</f>
        <v>4098.92527</v>
      </c>
      <c r="E54" s="58">
        <v>200</v>
      </c>
      <c r="F54" s="58">
        <v>112</v>
      </c>
      <c r="G54" s="58">
        <v>1970</v>
      </c>
      <c r="H54" s="79">
        <v>150</v>
      </c>
      <c r="I54" s="80">
        <v>100</v>
      </c>
      <c r="J54" s="52">
        <f>430+1.701</f>
        <v>431.701</v>
      </c>
      <c r="K54" s="65">
        <v>-1.93373</v>
      </c>
      <c r="L54" s="77" t="s">
        <v>114</v>
      </c>
      <c r="M54" s="55"/>
    </row>
    <row r="55" spans="1:13" ht="57">
      <c r="A55" s="5" t="s">
        <v>87</v>
      </c>
      <c r="B55" s="20" t="s">
        <v>89</v>
      </c>
      <c r="C55" s="9">
        <f>C56</f>
        <v>0</v>
      </c>
      <c r="D55" s="10">
        <f>D56</f>
        <v>0</v>
      </c>
      <c r="E55" s="78"/>
      <c r="F55" s="48"/>
      <c r="G55" s="49"/>
      <c r="H55" s="50"/>
      <c r="I55" s="51"/>
      <c r="J55" s="52"/>
      <c r="K55" s="81"/>
      <c r="L55" s="82"/>
      <c r="M55" s="55"/>
    </row>
    <row r="56" spans="1:13" ht="75">
      <c r="A56" s="5" t="s">
        <v>88</v>
      </c>
      <c r="B56" s="14" t="s">
        <v>90</v>
      </c>
      <c r="C56" s="15">
        <v>0</v>
      </c>
      <c r="D56" s="13">
        <f>429-429</f>
        <v>0</v>
      </c>
      <c r="E56" s="48">
        <v>429</v>
      </c>
      <c r="F56" s="48"/>
      <c r="G56" s="49"/>
      <c r="H56" s="50">
        <v>-429</v>
      </c>
      <c r="I56" s="51"/>
      <c r="J56" s="52"/>
      <c r="K56" s="63"/>
      <c r="L56" s="59"/>
      <c r="M56" s="55"/>
    </row>
    <row r="57" spans="1:13" ht="57">
      <c r="A57" s="5" t="s">
        <v>119</v>
      </c>
      <c r="B57" s="20" t="s">
        <v>84</v>
      </c>
      <c r="C57" s="9">
        <f>C58</f>
        <v>0</v>
      </c>
      <c r="D57" s="10">
        <f>D58</f>
        <v>0</v>
      </c>
      <c r="E57" s="78"/>
      <c r="F57" s="78"/>
      <c r="G57" s="49"/>
      <c r="H57" s="50"/>
      <c r="I57" s="51"/>
      <c r="J57" s="52"/>
      <c r="K57" s="53"/>
      <c r="L57" s="59"/>
      <c r="M57" s="55"/>
    </row>
    <row r="58" spans="1:13" ht="60">
      <c r="A58" s="5" t="s">
        <v>85</v>
      </c>
      <c r="B58" s="14" t="s">
        <v>83</v>
      </c>
      <c r="C58" s="15">
        <v>0</v>
      </c>
      <c r="D58" s="13">
        <f>775-775</f>
        <v>0</v>
      </c>
      <c r="E58" s="78"/>
      <c r="F58" s="78"/>
      <c r="G58" s="58">
        <v>775</v>
      </c>
      <c r="H58" s="83">
        <v>-775</v>
      </c>
      <c r="I58" s="84"/>
      <c r="J58" s="85"/>
      <c r="K58" s="53"/>
      <c r="L58" s="59"/>
      <c r="M58" s="55"/>
    </row>
    <row r="59" spans="1:13" ht="18" customHeight="1">
      <c r="A59" s="33" t="s">
        <v>59</v>
      </c>
      <c r="B59" s="33"/>
      <c r="C59" s="16">
        <f>C8+C10+C12+C16+C19+C25+C30+C34+C36+C41</f>
        <v>36207.99</v>
      </c>
      <c r="D59" s="99">
        <f>D8+D10+D12+D16+D19+D25+D30+D34+D36+D41</f>
        <v>48232.485270000005</v>
      </c>
      <c r="E59" s="86">
        <f aca="true" t="shared" si="0" ref="E59:J59">SUM(E6:E58)</f>
        <v>-1514.9389999999999</v>
      </c>
      <c r="F59" s="86">
        <f t="shared" si="0"/>
        <v>112</v>
      </c>
      <c r="G59" s="87">
        <f t="shared" si="0"/>
        <v>775</v>
      </c>
      <c r="H59" s="88">
        <f t="shared" si="0"/>
        <v>3915.1180000000004</v>
      </c>
      <c r="I59" s="88">
        <f t="shared" si="0"/>
        <v>582.3399999999999</v>
      </c>
      <c r="J59" s="89">
        <f t="shared" si="0"/>
        <v>431.701</v>
      </c>
      <c r="K59" s="90">
        <f>K22+K27+K31+K33+K39+K47+K48+K50+K54</f>
        <v>5005.387270000001</v>
      </c>
      <c r="L59" s="91">
        <f>SUM(L6:L58)</f>
        <v>0</v>
      </c>
      <c r="M59" s="47">
        <f>SUM(M6:M58)</f>
        <v>1626.39</v>
      </c>
    </row>
    <row r="60" spans="5:13" ht="12.75">
      <c r="E60" s="92">
        <f>E59+F59+G59</f>
        <v>-627.9389999999999</v>
      </c>
      <c r="F60" s="92"/>
      <c r="G60" s="93"/>
      <c r="H60" s="94">
        <f>H59+I59+J59</f>
        <v>4929.159000000001</v>
      </c>
      <c r="I60" s="72"/>
      <c r="J60" s="72"/>
      <c r="K60" s="95">
        <f>K22++K27+K31+K33+K39+K47+K48+K50+K54+K56</f>
        <v>5005.387270000001</v>
      </c>
      <c r="M60" s="96"/>
    </row>
    <row r="61" spans="4:8" ht="12.75">
      <c r="D61" s="97">
        <f>D6+D41</f>
        <v>48232.485270000005</v>
      </c>
      <c r="E61" s="35"/>
      <c r="F61" s="35"/>
      <c r="H61" s="95"/>
    </row>
    <row r="62" spans="4:8" ht="12.75">
      <c r="D62" s="98">
        <f>D9+D11+D13+D14+D15+D21+D22+D23+D24+D27+D31+D33+D35+D39+D44+D45+D47+D48+D50+D51+D53+D54</f>
        <v>48232.485270000005</v>
      </c>
      <c r="E62" s="35"/>
      <c r="F62" s="35"/>
      <c r="H62" s="95"/>
    </row>
    <row r="63" spans="4:6" ht="12.75">
      <c r="D63" s="30"/>
      <c r="E63" s="35"/>
      <c r="F63" s="35"/>
    </row>
    <row r="64" spans="5:6" ht="12.75">
      <c r="E64" s="35"/>
      <c r="F64" s="35"/>
    </row>
    <row r="65" spans="5:6" ht="12.75">
      <c r="E65" s="35"/>
      <c r="F65" s="35"/>
    </row>
    <row r="66" spans="5:6" ht="12.75">
      <c r="E66" s="35"/>
      <c r="F66" s="35"/>
    </row>
    <row r="67" spans="5:6" ht="12.75">
      <c r="E67" s="35"/>
      <c r="F67" s="35"/>
    </row>
  </sheetData>
  <sheetProtection/>
  <mergeCells count="10">
    <mergeCell ref="K44:K45"/>
    <mergeCell ref="I47:J47"/>
    <mergeCell ref="C2:D2"/>
    <mergeCell ref="C1:D1"/>
    <mergeCell ref="A4:C4"/>
    <mergeCell ref="A59:B59"/>
    <mergeCell ref="E5:G5"/>
    <mergeCell ref="H5:J5"/>
    <mergeCell ref="I31:J31"/>
    <mergeCell ref="I34:J40"/>
  </mergeCells>
  <printOptions/>
  <pageMargins left="1.1023622047244095" right="0.31496062992125984" top="0.35433070866141736" bottom="0.35433070866141736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Воронин Е.В.</cp:lastModifiedBy>
  <cp:lastPrinted>2015-12-21T04:20:05Z</cp:lastPrinted>
  <dcterms:modified xsi:type="dcterms:W3CDTF">2015-12-21T04:20:07Z</dcterms:modified>
  <cp:category/>
  <cp:version/>
  <cp:contentType/>
  <cp:contentStatus/>
</cp:coreProperties>
</file>