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полн.1 кв" sheetId="1" r:id="rId1"/>
  </sheets>
  <definedNames>
    <definedName name="_xlnm.Print_Area" localSheetId="0">'исполн.1 кв'!$A$1:$H$62</definedName>
  </definedNames>
  <calcPr fullCalcOnLoad="1"/>
</workbook>
</file>

<file path=xl/comments1.xml><?xml version="1.0" encoding="utf-8"?>
<comments xmlns="http://schemas.openxmlformats.org/spreadsheetml/2006/main">
  <authors>
    <author>Татьяна Анатольевна</author>
  </authors>
  <commentList>
    <comment ref="F56" authorId="0">
      <text>
        <r>
          <rPr>
            <sz val="9"/>
            <rFont val="Tahoma"/>
            <family val="2"/>
          </rPr>
          <t xml:space="preserve">уточнение комитета фин. 47,41(47,406)
</t>
        </r>
      </text>
    </comment>
    <comment ref="F49" authorId="0">
      <text>
        <r>
          <rPr>
            <b/>
            <sz val="9"/>
            <rFont val="Tahoma"/>
            <family val="2"/>
          </rPr>
          <t>субсидии на ремонт дорог увед63 от 29.01.2016 ком.по дор.хоз.</t>
        </r>
        <r>
          <rPr>
            <sz val="9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9"/>
            <rFont val="Tahoma"/>
            <family val="2"/>
          </rPr>
          <t>уточнение планового показателя после продажи помещения (%)</t>
        </r>
        <r>
          <rPr>
            <sz val="9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9"/>
            <rFont val="Tahoma"/>
            <family val="2"/>
          </rPr>
          <t>уточнение показателя после продажи земли под магазином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rFont val="Tahoma"/>
            <family val="2"/>
          </rPr>
          <t>уточнение показателя после продажи магазина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<sst xmlns="http://schemas.openxmlformats.org/spreadsheetml/2006/main" count="114" uniqueCount="112">
  <si>
    <t>Приложение  2</t>
  </si>
  <si>
    <t>Код бюджетной классификации</t>
  </si>
  <si>
    <t>Источник доходов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</si>
  <si>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</si>
  <si>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</si>
  <si>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</si>
  <si>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</si>
  <si>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</si>
  <si>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</si>
  <si>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</si>
  <si>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</si>
  <si>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</si>
  <si>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</si>
  <si>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</si>
  <si>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</si>
  <si>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</si>
  <si>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</si>
  <si>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</si>
  <si>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</si>
  <si>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</si>
  <si>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</si>
  <si>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</si>
  <si>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</si>
  <si>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</si>
  <si>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</si>
  <si>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1 11 05035 10 0000 120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</si>
  <si>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</si>
  <si>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</si>
  <si>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</si>
  <si>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</si>
  <si>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</si>
  <si>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</si>
  <si>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</si>
  <si>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</si>
  <si>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</si>
  <si>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</si>
  <si>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</si>
  <si>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</si>
  <si>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</si>
  <si>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</si>
  <si>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</si>
  <si>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</si>
  <si>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</si>
  <si>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1 17 05050 10 0505 180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</si>
  <si>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</si>
  <si>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</si>
  <si>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</si>
  <si>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</si>
  <si>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</si>
  <si>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</si>
  <si>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</si>
  <si>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</si>
  <si>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</si>
  <si>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</si>
  <si>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</si>
  <si>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Прочие субсидии бюджетам поселений</t>
  </si>
  <si>
    <t>2 02 03000 00 0000 151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</si>
  <si>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</si>
  <si>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</si>
  <si>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</si>
  <si>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</si>
  <si>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</si>
  <si>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</si>
  <si>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ВСЕГО ДОХОДОВ</t>
  </si>
  <si>
    <t>2 02 04999 10 0000 151</t>
  </si>
  <si>
    <t xml:space="preserve">Прочие межбюджетные трансферты, передаваемые бюджетам поселений 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</si>
  <si>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</si>
  <si>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</si>
  <si>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</si>
  <si>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>ШТРАФЫ, САНКЦИИ, ВОЗМЕЩЕНИЕ УЩЕРБА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</si>
  <si>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</si>
  <si>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</si>
  <si>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</si>
  <si>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</si>
  <si>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</si>
  <si>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</si>
  <si>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</si>
  <si>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Субвенции бюджетам субъектов  Российской Федерации и муниципальных образований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</si>
  <si>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</si>
  <si>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1 03 02000 00 0000 000</t>
  </si>
  <si>
    <t>НАЛОГИ НА ТОВАРЫ(РАБОТЫ, УСЛУГИ),РЕАЛИЗУЕМЫЕ НА ТЕРРИТОРИИ РОССИЙСКОЙ ФЕДЕРАЦИИ</t>
  </si>
  <si>
    <t>1 03 02000 01 0000 110</t>
  </si>
  <si>
    <t>Субвенции бюджетам поселений на выполнение передаваемых полномочий субъектов Российской Федерации</t>
  </si>
  <si>
    <t>Прогнозируемые поступления доходов в  бюджет муниципального образования  Войсковицкое сельское поселение на 2016 год</t>
  </si>
  <si>
    <t>Акцизы по подакцизным товарам (продукции), производимым на территории РФ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</si>
  <si>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</si>
  <si>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</si>
  <si>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</si>
  <si>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</si>
  <si>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</si>
  <si>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 муниципальных бюджетных и автономных учреждений)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</si>
  <si>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</si>
  <si>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</si>
  <si>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Субсидии  бюджетам субъектов  Российской Федерации и муниципальных образований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</si>
  <si>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</si>
  <si>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</si>
  <si>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2 02 03024 10 0000 151</t>
  </si>
  <si>
    <t>2 18 05000 00 0000 000</t>
  </si>
  <si>
    <t>Доходы бюджетов бюджетной системы Российской Федерации от возврата организациями остатков субсидий прошлых лет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</si>
  <si>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</si>
  <si>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</si>
  <si>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2 19 05000 00 0000 000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</si>
  <si>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</si>
  <si>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</si>
  <si>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</si>
  <si>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поправки 17.02.16</t>
  </si>
  <si>
    <t xml:space="preserve"> Бюджет на  2016 год (до внесения изменений) (тыс.руб) </t>
  </si>
  <si>
    <t xml:space="preserve"> Бюджет на  2016 год (с учетом изменений) (тыс.руб)</t>
  </si>
  <si>
    <t>Исполнение за1 кв  2016 год (тыс.руб)</t>
  </si>
  <si>
    <t>Гл.администратор</t>
  </si>
  <si>
    <t>% Исполнения</t>
  </si>
  <si>
    <t xml:space="preserve">
к РСД МО 
Войсковицкое сельское  поселение
об исполнении  бюджета МО ВСП 
 за 1 квартал 2016года
от _______. №____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</si>
</sst>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* #,##0.00_);_(\$* \(#,##0.00\);_(\$* \-??_);_(@_)"/>
    <numFmt numFmtId="181" formatCode="#,##0.0"/>
    <numFmt numFmtId="182" formatCode="_-* #,##0.00_р_._-;\-* #,##0.00_р_._-;_-* \-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_р_._-;\-* #,##0.000_р_._-;_-* \-??_р_._-;_-@_-"/>
    <numFmt numFmtId="188" formatCode="_-* #,##0.0000_р_._-;\-* #,##0.0000_р_._-;_-* \-??_р_._-;_-@_-"/>
    <numFmt numFmtId="189" formatCode="_-* #,##0.000\ _₽_-;\-* #,##0.000\ _₽_-;_-* &quot;-&quot;??\ _₽_-;_-@_-"/>
    <numFmt numFmtId="190" formatCode="_-* #,##0.0000\ _₽_-;\-* #,##0.0000\ _₽_-;_-* &quot;-&quot;??\ _₽_-;_-@_-"/>
    <numFmt numFmtId="191" formatCode="_-* #,##0.00000\ _₽_-;\-* #,##0.00000\ _₽_-;_-* &quot;-&quot;??\ _₽_-;_-@_-"/>
    <numFmt numFmtId="192" formatCode="_-* #,##0.000_р_._-;\-* #,##0.000_р_._-;_-* &quot;-&quot;???_р_._-;_-@_-"/>
    <numFmt numFmtId="193" formatCode="_-* #,##0.00000_р_._-;\-* #,##0.00000_р_._-;_-* \-??_р_._-;_-@_-"/>
    <numFmt numFmtId="194" formatCode="_-* #,##0.00000_р_._-;\-* #,##0.00000_р_._-;_-* &quot;-&quot;?????_р_._-;_-@_-"/>
    <numFmt numFmtId="195" formatCode="0.0000"/>
    <numFmt numFmtId="196" formatCode="0.000"/>
    <numFmt numFmtId="197" formatCode="0.00000"/>
    <numFmt numFmtId="198" formatCode="0.000000"/>
    <numFmt numFmtId="199" formatCode="_-* #,##0.000000_р_._-;\-* #,##0.000000_р_._-;_-* \-??_р_._-;_-@_-"/>
  </numFmts>
  <fonts count="5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82" fontId="7" fillId="0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 wrapText="1"/>
    </xf>
    <xf numFmtId="182" fontId="4" fillId="0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 wrapText="1"/>
    </xf>
    <xf numFmtId="171" fontId="0" fillId="0" borderId="0" xfId="0" applyNumberFormat="1" applyFont="1" applyAlignment="1">
      <alignment/>
    </xf>
    <xf numFmtId="182" fontId="52" fillId="0" borderId="10" xfId="0" applyNumberFormat="1" applyFont="1" applyFill="1" applyBorder="1" applyAlignment="1">
      <alignment vertical="top"/>
    </xf>
    <xf numFmtId="182" fontId="9" fillId="0" borderId="11" xfId="0" applyNumberFormat="1" applyFont="1" applyFill="1" applyBorder="1" applyAlignment="1">
      <alignment vertical="top"/>
    </xf>
    <xf numFmtId="182" fontId="9" fillId="0" borderId="10" xfId="0" applyNumberFormat="1" applyFont="1" applyFill="1" applyBorder="1" applyAlignment="1">
      <alignment vertical="top"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87" fontId="0" fillId="0" borderId="0" xfId="0" applyNumberFormat="1" applyFont="1" applyAlignment="1">
      <alignment/>
    </xf>
    <xf numFmtId="182" fontId="7" fillId="0" borderId="10" xfId="0" applyNumberFormat="1" applyFont="1" applyFill="1" applyBorder="1" applyAlignment="1">
      <alignment vertical="center"/>
    </xf>
    <xf numFmtId="192" fontId="0" fillId="0" borderId="0" xfId="0" applyNumberFormat="1" applyFont="1" applyAlignment="1">
      <alignment/>
    </xf>
    <xf numFmtId="193" fontId="4" fillId="33" borderId="13" xfId="0" applyNumberFormat="1" applyFont="1" applyFill="1" applyBorder="1" applyAlignment="1">
      <alignment vertical="top"/>
    </xf>
    <xf numFmtId="194" fontId="0" fillId="0" borderId="0" xfId="0" applyNumberFormat="1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97" fontId="53" fillId="0" borderId="0" xfId="0" applyNumberFormat="1" applyFont="1" applyAlignment="1">
      <alignment vertical="center"/>
    </xf>
    <xf numFmtId="197" fontId="0" fillId="0" borderId="0" xfId="0" applyNumberFormat="1" applyFont="1" applyAlignment="1">
      <alignment vertical="center"/>
    </xf>
    <xf numFmtId="181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5" fillId="33" borderId="16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4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182" fontId="7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187" fontId="9" fillId="0" borderId="11" xfId="0" applyNumberFormat="1" applyFont="1" applyFill="1" applyBorder="1" applyAlignment="1">
      <alignment vertical="center"/>
    </xf>
    <xf numFmtId="187" fontId="9" fillId="0" borderId="19" xfId="0" applyNumberFormat="1" applyFont="1" applyFill="1" applyBorder="1" applyAlignment="1">
      <alignment vertical="center"/>
    </xf>
    <xf numFmtId="10" fontId="15" fillId="0" borderId="14" xfId="0" applyNumberFormat="1" applyFont="1" applyBorder="1" applyAlignment="1">
      <alignment horizontal="center" vertical="center"/>
    </xf>
    <xf numFmtId="182" fontId="9" fillId="0" borderId="10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18" xfId="0" applyNumberFormat="1" applyFont="1" applyFill="1" applyBorder="1" applyAlignment="1">
      <alignment vertical="center"/>
    </xf>
    <xf numFmtId="193" fontId="7" fillId="0" borderId="18" xfId="0" applyNumberFormat="1" applyFont="1" applyFill="1" applyBorder="1" applyAlignment="1">
      <alignment vertical="center"/>
    </xf>
    <xf numFmtId="10" fontId="0" fillId="0" borderId="14" xfId="0" applyNumberFormat="1" applyFont="1" applyBorder="1" applyAlignment="1">
      <alignment horizontal="center" vertical="center"/>
    </xf>
    <xf numFmtId="193" fontId="7" fillId="0" borderId="1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 wrapText="1"/>
    </xf>
    <xf numFmtId="182" fontId="4" fillId="0" borderId="18" xfId="0" applyNumberFormat="1" applyFont="1" applyFill="1" applyBorder="1" applyAlignment="1">
      <alignment vertical="center" wrapText="1"/>
    </xf>
    <xf numFmtId="187" fontId="7" fillId="0" borderId="10" xfId="0" applyNumberFormat="1" applyFont="1" applyFill="1" applyBorder="1" applyAlignment="1">
      <alignment vertical="center"/>
    </xf>
    <xf numFmtId="187" fontId="7" fillId="0" borderId="18" xfId="0" applyNumberFormat="1" applyFont="1" applyFill="1" applyBorder="1" applyAlignment="1">
      <alignment vertical="center"/>
    </xf>
    <xf numFmtId="193" fontId="4" fillId="33" borderId="13" xfId="0" applyNumberFormat="1" applyFont="1" applyFill="1" applyBorder="1" applyAlignment="1">
      <alignment vertical="center"/>
    </xf>
    <xf numFmtId="193" fontId="4" fillId="33" borderId="18" xfId="0" applyNumberFormat="1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5" fillId="33" borderId="15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/>
    </xf>
    <xf numFmtId="197" fontId="0" fillId="0" borderId="0" xfId="0" applyNumberFormat="1" applyFont="1" applyFill="1" applyAlignment="1">
      <alignment vertical="center"/>
    </xf>
    <xf numFmtId="10" fontId="0" fillId="0" borderId="14" xfId="0" applyNumberFormat="1" applyFont="1" applyFill="1" applyBorder="1" applyAlignment="1">
      <alignment horizontal="center" vertical="center"/>
    </xf>
    <xf numFmtId="180" fontId="3" fillId="0" borderId="0" xfId="42" applyFont="1" applyFill="1" applyBorder="1" applyAlignment="1" applyProtection="1">
      <alignment horizontal="center" vertical="top" wrapText="1"/>
      <protection/>
    </xf>
    <xf numFmtId="0" fontId="4" fillId="33" borderId="15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90" zoomScaleNormal="80" zoomScaleSheetLayoutView="90" zoomScalePageLayoutView="0" workbookViewId="0" topLeftCell="A1">
      <selection activeCell="H6" sqref="H6"/>
    </sheetView>
  </sheetViews>
  <sheetFormatPr defaultColWidth="9.140625" defaultRowHeight="12.75" outlineLevelRow="1" outlineLevelCol="1"/>
  <cols>
    <col min="1" max="1" width="5.421875" style="36" customWidth="1" outlineLevel="1"/>
    <col min="2" max="2" width="20.8515625" style="0" customWidth="1"/>
    <col min="3" max="3" width="48.28125" style="0" customWidth="1"/>
    <col min="4" max="4" width="17.7109375" style="0" hidden="1" customWidth="1"/>
    <col min="5" max="5" width="17.7109375" style="0" customWidth="1"/>
    <col min="6" max="6" width="13.140625" style="0" hidden="1" customWidth="1"/>
    <col min="7" max="7" width="17.7109375" style="0" customWidth="1"/>
    <col min="8" max="8" width="12.7109375" style="42" customWidth="1"/>
    <col min="10" max="10" width="15.7109375" style="0" customWidth="1"/>
  </cols>
  <sheetData>
    <row r="1" spans="4:8" ht="12.75">
      <c r="D1" s="1"/>
      <c r="G1" s="73" t="s">
        <v>0</v>
      </c>
      <c r="H1" s="73"/>
    </row>
    <row r="2" spans="4:8" ht="63.75" customHeight="1">
      <c r="D2" s="2"/>
      <c r="E2" s="75" t="s">
        <v>111</v>
      </c>
      <c r="F2" s="75"/>
      <c r="G2" s="75"/>
      <c r="H2" s="75"/>
    </row>
    <row r="3" spans="4:8" ht="12.75">
      <c r="D3" s="2"/>
      <c r="G3" s="74"/>
      <c r="H3" s="74"/>
    </row>
    <row r="4" ht="12.75">
      <c r="D4" s="2"/>
    </row>
    <row r="5" spans="2:3" ht="28.5" customHeight="1">
      <c r="B5" s="70" t="s">
        <v>83</v>
      </c>
      <c r="C5" s="70"/>
    </row>
    <row r="6" spans="1:8" ht="51">
      <c r="A6" s="37" t="s">
        <v>109</v>
      </c>
      <c r="B6" s="32" t="s">
        <v>1</v>
      </c>
      <c r="C6" s="7" t="s">
        <v>2</v>
      </c>
      <c r="D6" s="28" t="s">
        <v>106</v>
      </c>
      <c r="E6" s="28" t="s">
        <v>107</v>
      </c>
      <c r="F6" s="29" t="s">
        <v>105</v>
      </c>
      <c r="G6" s="39" t="s">
        <v>108</v>
      </c>
      <c r="H6" s="43" t="s">
        <v>110</v>
      </c>
    </row>
    <row r="7" spans="1:8" ht="12.75">
      <c r="A7" s="38"/>
      <c r="B7" s="33">
        <v>1</v>
      </c>
      <c r="C7" s="3">
        <v>2</v>
      </c>
      <c r="D7" s="3">
        <v>4</v>
      </c>
      <c r="E7" s="3">
        <v>4</v>
      </c>
      <c r="G7" s="40">
        <v>4</v>
      </c>
      <c r="H7" s="44">
        <v>5</v>
      </c>
    </row>
    <row r="8" spans="1:8" ht="15.75">
      <c r="A8" s="38"/>
      <c r="B8" s="34"/>
      <c r="C8" s="8" t="s">
        <v>3</v>
      </c>
      <c r="D8" s="19">
        <f>D10+D12+D14+D18+D21+D27+D32+D36+D38</f>
        <v>16898.239999999998</v>
      </c>
      <c r="E8" s="45">
        <f>E10+E12+E14+E18+E21+E27+E32+E36+E38</f>
        <v>21204.598270000002</v>
      </c>
      <c r="F8" s="22"/>
      <c r="G8" s="46">
        <f>G10+G12+G14+G18+G21+G27+G32+G36+G38</f>
        <v>9895.08278</v>
      </c>
      <c r="H8" s="47">
        <f>G8/E8</f>
        <v>0.46664797201083685</v>
      </c>
    </row>
    <row r="9" spans="1:8" ht="15.75">
      <c r="A9" s="38"/>
      <c r="B9" s="35"/>
      <c r="C9" s="9" t="s">
        <v>4</v>
      </c>
      <c r="D9" s="20">
        <f>D10+D12+D14+D18</f>
        <v>13606.3</v>
      </c>
      <c r="E9" s="48">
        <f>E10+E12+E14+E18</f>
        <v>13606.3</v>
      </c>
      <c r="F9" s="22"/>
      <c r="G9" s="49">
        <f>G10+G12+G14+G18</f>
        <v>3816.2731799999997</v>
      </c>
      <c r="H9" s="47">
        <f aca="true" t="shared" si="0" ref="H9:H61">G9/E9</f>
        <v>0.2804783945672225</v>
      </c>
    </row>
    <row r="10" spans="1:8" ht="15.75">
      <c r="A10" s="61">
        <v>182</v>
      </c>
      <c r="B10" s="62" t="s">
        <v>5</v>
      </c>
      <c r="C10" s="6" t="s">
        <v>6</v>
      </c>
      <c r="D10" s="15">
        <f>D11</f>
        <v>10106.9</v>
      </c>
      <c r="E10" s="50">
        <f>E11</f>
        <v>10106.9</v>
      </c>
      <c r="F10" s="22"/>
      <c r="G10" s="51">
        <f>G11</f>
        <v>2383.3295</v>
      </c>
      <c r="H10" s="47">
        <f t="shared" si="0"/>
        <v>0.23581211845372962</v>
      </c>
    </row>
    <row r="11" spans="1:8" ht="15.75">
      <c r="A11" s="63">
        <v>182</v>
      </c>
      <c r="B11" s="62" t="s">
        <v>7</v>
      </c>
      <c r="C11" s="10" t="s">
        <v>8</v>
      </c>
      <c r="D11" s="4">
        <f>11034-927.1</f>
        <v>10106.9</v>
      </c>
      <c r="E11" s="24">
        <v>10106.9</v>
      </c>
      <c r="F11" s="22"/>
      <c r="G11" s="52">
        <f>2368.65819+0.00881+0.1625+14.3+0.2</f>
        <v>2383.3295</v>
      </c>
      <c r="H11" s="53">
        <f t="shared" si="0"/>
        <v>0.23581211845372962</v>
      </c>
    </row>
    <row r="12" spans="1:8" ht="45">
      <c r="A12" s="61">
        <v>100</v>
      </c>
      <c r="B12" s="62" t="s">
        <v>79</v>
      </c>
      <c r="C12" s="5" t="s">
        <v>80</v>
      </c>
      <c r="D12" s="15">
        <f>D13</f>
        <v>927.1</v>
      </c>
      <c r="E12" s="50">
        <f>E13</f>
        <v>927.1</v>
      </c>
      <c r="F12" s="22"/>
      <c r="G12" s="51">
        <f>G13</f>
        <v>236.13409000000001</v>
      </c>
      <c r="H12" s="47">
        <f t="shared" si="0"/>
        <v>0.2547018552475461</v>
      </c>
    </row>
    <row r="13" spans="1:8" ht="30">
      <c r="A13" s="63">
        <v>100</v>
      </c>
      <c r="B13" s="62" t="s">
        <v>81</v>
      </c>
      <c r="C13" s="10" t="s">
        <v>84</v>
      </c>
      <c r="D13" s="4">
        <v>927.1</v>
      </c>
      <c r="E13" s="24">
        <v>927.1</v>
      </c>
      <c r="F13" s="22"/>
      <c r="G13" s="52">
        <f>82.13714+1.43486+167.3305-14.76841</f>
        <v>236.13409000000001</v>
      </c>
      <c r="H13" s="53">
        <f t="shared" si="0"/>
        <v>0.2547018552475461</v>
      </c>
    </row>
    <row r="14" spans="1:8" ht="15.75">
      <c r="A14" s="61">
        <v>182</v>
      </c>
      <c r="B14" s="62" t="s">
        <v>9</v>
      </c>
      <c r="C14" s="6" t="s">
        <v>10</v>
      </c>
      <c r="D14" s="15">
        <f>SUM(D15:D17)</f>
        <v>2572.3</v>
      </c>
      <c r="E14" s="50">
        <f>SUM(E15:E17)</f>
        <v>2572.3</v>
      </c>
      <c r="F14" s="22"/>
      <c r="G14" s="51">
        <f>SUM(G15:G17)</f>
        <v>1196.8095899999998</v>
      </c>
      <c r="H14" s="47">
        <f t="shared" si="0"/>
        <v>0.4652682774170974</v>
      </c>
    </row>
    <row r="15" spans="1:8" ht="15.75">
      <c r="A15" s="63">
        <v>182</v>
      </c>
      <c r="B15" s="62" t="s">
        <v>11</v>
      </c>
      <c r="C15" s="6" t="s">
        <v>12</v>
      </c>
      <c r="D15" s="4">
        <v>355</v>
      </c>
      <c r="E15" s="24">
        <v>355</v>
      </c>
      <c r="F15" s="22"/>
      <c r="G15" s="52">
        <f>47.89333+1.53587</f>
        <v>49.4292</v>
      </c>
      <c r="H15" s="53">
        <f t="shared" si="0"/>
        <v>0.13923718309859157</v>
      </c>
    </row>
    <row r="16" spans="1:8" ht="15.75" hidden="1" outlineLevel="1">
      <c r="A16" s="63">
        <v>182</v>
      </c>
      <c r="B16" s="62" t="s">
        <v>13</v>
      </c>
      <c r="C16" s="6" t="s">
        <v>14</v>
      </c>
      <c r="D16" s="4">
        <v>0</v>
      </c>
      <c r="E16" s="24">
        <v>0</v>
      </c>
      <c r="F16" s="22"/>
      <c r="G16" s="41">
        <v>0</v>
      </c>
      <c r="H16" s="53" t="e">
        <f t="shared" si="0"/>
        <v>#DIV/0!</v>
      </c>
    </row>
    <row r="17" spans="1:8" ht="15.75" collapsed="1">
      <c r="A17" s="63">
        <v>182</v>
      </c>
      <c r="B17" s="62" t="s">
        <v>15</v>
      </c>
      <c r="C17" s="6" t="s">
        <v>16</v>
      </c>
      <c r="D17" s="4">
        <v>2217.3</v>
      </c>
      <c r="E17" s="24">
        <f>1027.3+1190</f>
        <v>2217.3</v>
      </c>
      <c r="F17" s="22"/>
      <c r="G17" s="52">
        <f>1061.1815+0.89985+81.00382+4.29522</f>
        <v>1147.3803899999998</v>
      </c>
      <c r="H17" s="53">
        <f t="shared" si="0"/>
        <v>0.5174673657150587</v>
      </c>
    </row>
    <row r="18" spans="1:8" ht="2.25" customHeight="1" hidden="1">
      <c r="A18" s="63">
        <v>182</v>
      </c>
      <c r="B18" s="62" t="s">
        <v>17</v>
      </c>
      <c r="C18" s="10" t="s">
        <v>18</v>
      </c>
      <c r="D18" s="15">
        <f>D19</f>
        <v>0</v>
      </c>
      <c r="E18" s="50">
        <f>E19</f>
        <v>0</v>
      </c>
      <c r="F18" s="22"/>
      <c r="G18" s="51">
        <f>G19</f>
        <v>0</v>
      </c>
      <c r="H18" s="53" t="e">
        <f t="shared" si="0"/>
        <v>#DIV/0!</v>
      </c>
    </row>
    <row r="19" spans="1:8" ht="108" customHeight="1" hidden="1">
      <c r="A19" s="63">
        <v>182</v>
      </c>
      <c r="B19" s="64" t="s">
        <v>19</v>
      </c>
      <c r="C19" s="10" t="s">
        <v>20</v>
      </c>
      <c r="D19" s="4">
        <v>0</v>
      </c>
      <c r="E19" s="24">
        <v>0</v>
      </c>
      <c r="F19" s="22"/>
      <c r="G19" s="41">
        <v>0</v>
      </c>
      <c r="H19" s="53" t="e">
        <f t="shared" si="0"/>
        <v>#DIV/0!</v>
      </c>
    </row>
    <row r="20" spans="1:8" ht="15.75">
      <c r="A20" s="63"/>
      <c r="B20" s="64"/>
      <c r="C20" s="9" t="s">
        <v>21</v>
      </c>
      <c r="D20" s="15">
        <f>D21+D27+D32+D36+D38</f>
        <v>3291.94</v>
      </c>
      <c r="E20" s="50">
        <f>E21+E27+E32+E36+E38</f>
        <v>7598.298269999999</v>
      </c>
      <c r="F20" s="22"/>
      <c r="G20" s="51">
        <f>G21+G27+G32+G36+G38</f>
        <v>6078.8096</v>
      </c>
      <c r="H20" s="47">
        <f t="shared" si="0"/>
        <v>0.8000225029334102</v>
      </c>
    </row>
    <row r="21" spans="1:8" ht="45">
      <c r="A21" s="63">
        <v>603</v>
      </c>
      <c r="B21" s="62" t="s">
        <v>22</v>
      </c>
      <c r="C21" s="10" t="s">
        <v>23</v>
      </c>
      <c r="D21" s="15">
        <f>SUM(D22:D26)</f>
        <v>981.85</v>
      </c>
      <c r="E21" s="50">
        <f>SUM(E22:E26)</f>
        <v>981.85</v>
      </c>
      <c r="F21" s="22"/>
      <c r="G21" s="51">
        <f>SUM(G22:G26)</f>
        <v>198.16228</v>
      </c>
      <c r="H21" s="47">
        <f t="shared" si="0"/>
        <v>0.20182541121352549</v>
      </c>
    </row>
    <row r="22" spans="1:8" ht="90" customHeight="1" hidden="1" outlineLevel="1">
      <c r="A22" s="63">
        <v>603</v>
      </c>
      <c r="B22" s="65" t="s">
        <v>24</v>
      </c>
      <c r="C22" s="5" t="s">
        <v>85</v>
      </c>
      <c r="D22" s="4">
        <v>0</v>
      </c>
      <c r="E22" s="24">
        <v>0</v>
      </c>
      <c r="F22" s="22"/>
      <c r="G22" s="41">
        <v>0</v>
      </c>
      <c r="H22" s="53" t="e">
        <f t="shared" si="0"/>
        <v>#DIV/0!</v>
      </c>
    </row>
    <row r="23" spans="1:8" ht="72.75" customHeight="1" collapsed="1">
      <c r="A23" s="63">
        <v>603</v>
      </c>
      <c r="B23" s="65" t="s">
        <v>25</v>
      </c>
      <c r="C23" s="11" t="s">
        <v>86</v>
      </c>
      <c r="D23" s="4">
        <v>76</v>
      </c>
      <c r="E23" s="24">
        <v>76</v>
      </c>
      <c r="F23" s="22"/>
      <c r="G23" s="41">
        <f>22.154</f>
        <v>22.154</v>
      </c>
      <c r="H23" s="53">
        <f t="shared" si="0"/>
        <v>0.2915</v>
      </c>
    </row>
    <row r="24" spans="1:8" ht="60" customHeight="1">
      <c r="A24" s="63">
        <v>603</v>
      </c>
      <c r="B24" s="65" t="s">
        <v>87</v>
      </c>
      <c r="C24" s="14" t="s">
        <v>88</v>
      </c>
      <c r="D24" s="4">
        <v>205.85</v>
      </c>
      <c r="E24" s="24">
        <v>205.85</v>
      </c>
      <c r="F24" s="22"/>
      <c r="G24" s="41">
        <f>14.4</f>
        <v>14.4</v>
      </c>
      <c r="H24" s="53">
        <f t="shared" si="0"/>
        <v>0.06995384989069711</v>
      </c>
    </row>
    <row r="25" spans="1:8" ht="60" hidden="1" outlineLevel="1">
      <c r="A25" s="63">
        <v>603</v>
      </c>
      <c r="B25" s="66" t="s">
        <v>26</v>
      </c>
      <c r="C25" s="5" t="s">
        <v>27</v>
      </c>
      <c r="D25" s="4">
        <v>0</v>
      </c>
      <c r="E25" s="24">
        <v>0</v>
      </c>
      <c r="F25" s="22"/>
      <c r="G25" s="41">
        <v>0</v>
      </c>
      <c r="H25" s="53" t="e">
        <f t="shared" si="0"/>
        <v>#DIV/0!</v>
      </c>
    </row>
    <row r="26" spans="1:8" ht="33" customHeight="1" collapsed="1">
      <c r="A26" s="63">
        <v>603</v>
      </c>
      <c r="B26" s="66" t="s">
        <v>66</v>
      </c>
      <c r="C26" s="5" t="s">
        <v>67</v>
      </c>
      <c r="D26" s="4">
        <v>700</v>
      </c>
      <c r="E26" s="24">
        <v>700</v>
      </c>
      <c r="F26" s="22"/>
      <c r="G26" s="41">
        <f>161.60828</f>
        <v>161.60828</v>
      </c>
      <c r="H26" s="53">
        <f t="shared" si="0"/>
        <v>0.23086897142857143</v>
      </c>
    </row>
    <row r="27" spans="1:8" ht="18.75" customHeight="1" hidden="1" outlineLevel="1">
      <c r="A27" s="63">
        <v>603</v>
      </c>
      <c r="B27" s="66" t="s">
        <v>28</v>
      </c>
      <c r="C27" s="5" t="s">
        <v>29</v>
      </c>
      <c r="D27" s="15">
        <f>D28</f>
        <v>0</v>
      </c>
      <c r="E27" s="50">
        <f>E28</f>
        <v>0</v>
      </c>
      <c r="F27" s="22"/>
      <c r="G27" s="51">
        <f>G28</f>
        <v>0</v>
      </c>
      <c r="H27" s="53"/>
    </row>
    <row r="28" spans="1:8" ht="18.75" customHeight="1" hidden="1" outlineLevel="1">
      <c r="A28" s="63">
        <v>603</v>
      </c>
      <c r="B28" s="66" t="s">
        <v>70</v>
      </c>
      <c r="C28" s="12" t="s">
        <v>71</v>
      </c>
      <c r="D28" s="15">
        <f>SUM(D29:D31)</f>
        <v>0</v>
      </c>
      <c r="E28" s="50">
        <f>SUM(E29:E31)</f>
        <v>0</v>
      </c>
      <c r="F28" s="22"/>
      <c r="G28" s="51">
        <f>SUM(G29:G31)</f>
        <v>0</v>
      </c>
      <c r="H28" s="53"/>
    </row>
    <row r="29" spans="1:8" ht="18.75" customHeight="1" hidden="1" outlineLevel="1">
      <c r="A29" s="63">
        <v>603</v>
      </c>
      <c r="B29" s="66" t="s">
        <v>72</v>
      </c>
      <c r="C29" s="5" t="s">
        <v>73</v>
      </c>
      <c r="D29" s="4">
        <v>0</v>
      </c>
      <c r="E29" s="24">
        <v>0</v>
      </c>
      <c r="F29" s="22"/>
      <c r="G29" s="41">
        <v>0</v>
      </c>
      <c r="H29" s="53" t="e">
        <f t="shared" si="0"/>
        <v>#DIV/0!</v>
      </c>
    </row>
    <row r="30" spans="1:8" ht="62.25" customHeight="1" hidden="1" outlineLevel="1">
      <c r="A30" s="63">
        <v>603</v>
      </c>
      <c r="B30" s="66" t="s">
        <v>30</v>
      </c>
      <c r="C30" s="5" t="s">
        <v>31</v>
      </c>
      <c r="D30" s="4"/>
      <c r="E30" s="24"/>
      <c r="F30" s="31"/>
      <c r="G30" s="41"/>
      <c r="H30" s="53" t="e">
        <f t="shared" si="0"/>
        <v>#DIV/0!</v>
      </c>
    </row>
    <row r="31" spans="1:8" ht="29.25" customHeight="1" hidden="1" outlineLevel="1">
      <c r="A31" s="63">
        <v>603</v>
      </c>
      <c r="B31" s="66" t="s">
        <v>32</v>
      </c>
      <c r="C31" s="5" t="s">
        <v>78</v>
      </c>
      <c r="D31" s="4">
        <v>0</v>
      </c>
      <c r="E31" s="24">
        <v>0</v>
      </c>
      <c r="F31" s="31"/>
      <c r="G31" s="41">
        <v>0</v>
      </c>
      <c r="H31" s="53" t="e">
        <f t="shared" si="0"/>
        <v>#DIV/0!</v>
      </c>
    </row>
    <row r="32" spans="1:8" ht="15.75" customHeight="1" collapsed="1">
      <c r="A32" s="63">
        <v>603</v>
      </c>
      <c r="B32" s="62" t="s">
        <v>33</v>
      </c>
      <c r="C32" s="10" t="s">
        <v>34</v>
      </c>
      <c r="D32" s="15">
        <f>SUM(D33:D35)</f>
        <v>2052.02</v>
      </c>
      <c r="E32" s="50">
        <f>SUM(E33:E35)</f>
        <v>6487.718919999999</v>
      </c>
      <c r="F32" s="31"/>
      <c r="G32" s="51">
        <f>SUM(G33:G35)</f>
        <v>5839.721799999999</v>
      </c>
      <c r="H32" s="47">
        <f t="shared" si="0"/>
        <v>0.9001194213265947</v>
      </c>
    </row>
    <row r="33" spans="1:8" ht="30.75" customHeight="1">
      <c r="A33" s="63">
        <v>603</v>
      </c>
      <c r="B33" s="62" t="s">
        <v>74</v>
      </c>
      <c r="C33" s="5" t="s">
        <v>75</v>
      </c>
      <c r="D33" s="4">
        <v>1667.35</v>
      </c>
      <c r="E33" s="54">
        <f>D33+F33</f>
        <v>5263.56514</v>
      </c>
      <c r="F33" s="31">
        <v>3596.21514</v>
      </c>
      <c r="G33" s="52">
        <f>4735.42718</f>
        <v>4735.42718</v>
      </c>
      <c r="H33" s="53">
        <f t="shared" si="0"/>
        <v>0.8996615514479982</v>
      </c>
    </row>
    <row r="34" spans="1:8" ht="15.75" customHeight="1" hidden="1" outlineLevel="1">
      <c r="A34" s="63">
        <v>603</v>
      </c>
      <c r="B34" s="62" t="s">
        <v>76</v>
      </c>
      <c r="C34" s="5" t="s">
        <v>35</v>
      </c>
      <c r="D34" s="4">
        <v>0</v>
      </c>
      <c r="E34" s="24">
        <v>0</v>
      </c>
      <c r="F34" s="31"/>
      <c r="G34" s="41">
        <v>0</v>
      </c>
      <c r="H34" s="53"/>
    </row>
    <row r="35" spans="1:10" ht="30" customHeight="1" collapsed="1">
      <c r="A35" s="63">
        <v>603</v>
      </c>
      <c r="B35" s="62" t="s">
        <v>89</v>
      </c>
      <c r="C35" s="5" t="s">
        <v>90</v>
      </c>
      <c r="D35" s="4">
        <v>384.67</v>
      </c>
      <c r="E35" s="54">
        <f>D35+F35</f>
        <v>1224.15378</v>
      </c>
      <c r="F35" s="31">
        <v>839.48378</v>
      </c>
      <c r="G35" s="52">
        <v>1104.29462</v>
      </c>
      <c r="H35" s="53">
        <f t="shared" si="0"/>
        <v>0.902088151049127</v>
      </c>
      <c r="J35" s="21"/>
    </row>
    <row r="36" spans="1:8" ht="16.5" customHeight="1">
      <c r="A36" s="63">
        <v>603</v>
      </c>
      <c r="B36" s="62"/>
      <c r="C36" s="5" t="s">
        <v>69</v>
      </c>
      <c r="D36" s="15">
        <f>D37</f>
        <v>15</v>
      </c>
      <c r="E36" s="50">
        <f>E37</f>
        <v>15</v>
      </c>
      <c r="F36" s="31"/>
      <c r="G36" s="51">
        <f>G37</f>
        <v>0</v>
      </c>
      <c r="H36" s="47">
        <f t="shared" si="0"/>
        <v>0</v>
      </c>
    </row>
    <row r="37" spans="1:8" ht="15.75" customHeight="1">
      <c r="A37" s="63">
        <v>603</v>
      </c>
      <c r="B37" s="62" t="s">
        <v>91</v>
      </c>
      <c r="C37" s="5" t="s">
        <v>92</v>
      </c>
      <c r="D37" s="4">
        <v>15</v>
      </c>
      <c r="E37" s="24">
        <v>15</v>
      </c>
      <c r="F37" s="31"/>
      <c r="G37" s="41">
        <v>0</v>
      </c>
      <c r="H37" s="53">
        <f t="shared" si="0"/>
        <v>0</v>
      </c>
    </row>
    <row r="38" spans="1:8" ht="15.75" customHeight="1">
      <c r="A38" s="63">
        <v>603</v>
      </c>
      <c r="B38" s="67" t="s">
        <v>36</v>
      </c>
      <c r="C38" s="13" t="s">
        <v>37</v>
      </c>
      <c r="D38" s="15">
        <f>D39</f>
        <v>243.07</v>
      </c>
      <c r="E38" s="50">
        <f>E39</f>
        <v>113.72934999999998</v>
      </c>
      <c r="F38" s="31"/>
      <c r="G38" s="51">
        <f>G39</f>
        <v>40.92552</v>
      </c>
      <c r="H38" s="47">
        <f t="shared" si="0"/>
        <v>0.35985011784556936</v>
      </c>
    </row>
    <row r="39" spans="1:8" ht="15.75" customHeight="1">
      <c r="A39" s="63">
        <v>603</v>
      </c>
      <c r="B39" s="62" t="s">
        <v>38</v>
      </c>
      <c r="C39" s="13" t="s">
        <v>39</v>
      </c>
      <c r="D39" s="15">
        <f>D40+D41+D42</f>
        <v>243.07</v>
      </c>
      <c r="E39" s="50">
        <f>E40+E41+E42</f>
        <v>113.72934999999998</v>
      </c>
      <c r="F39" s="31"/>
      <c r="G39" s="51">
        <f>G40+G41+G42</f>
        <v>40.92552</v>
      </c>
      <c r="H39" s="47">
        <f t="shared" si="0"/>
        <v>0.35985011784556936</v>
      </c>
    </row>
    <row r="40" spans="1:8" ht="30.75" customHeight="1" hidden="1">
      <c r="A40" s="63">
        <v>603</v>
      </c>
      <c r="B40" s="62" t="s">
        <v>40</v>
      </c>
      <c r="C40" s="5" t="s">
        <v>41</v>
      </c>
      <c r="D40" s="4"/>
      <c r="E40" s="24"/>
      <c r="F40" s="31"/>
      <c r="G40" s="41"/>
      <c r="H40" s="53" t="e">
        <f t="shared" si="0"/>
        <v>#DIV/0!</v>
      </c>
    </row>
    <row r="41" spans="1:8" ht="30.75" customHeight="1">
      <c r="A41" s="63">
        <v>603</v>
      </c>
      <c r="B41" s="62" t="s">
        <v>42</v>
      </c>
      <c r="C41" s="5" t="s">
        <v>68</v>
      </c>
      <c r="D41" s="4">
        <v>243.07</v>
      </c>
      <c r="E41" s="54">
        <f>D41+F41</f>
        <v>113.72934999999998</v>
      </c>
      <c r="F41" s="30">
        <v>-129.34065</v>
      </c>
      <c r="G41" s="41">
        <f>40.92552</f>
        <v>40.92552</v>
      </c>
      <c r="H41" s="53">
        <f t="shared" si="0"/>
        <v>0.35985011784556936</v>
      </c>
    </row>
    <row r="42" spans="1:8" ht="27.75" customHeight="1" hidden="1" outlineLevel="1">
      <c r="A42" s="63">
        <v>603</v>
      </c>
      <c r="B42" s="62" t="s">
        <v>43</v>
      </c>
      <c r="C42" s="5" t="s">
        <v>68</v>
      </c>
      <c r="D42" s="4">
        <v>0</v>
      </c>
      <c r="E42" s="24">
        <v>0</v>
      </c>
      <c r="F42" s="31"/>
      <c r="G42" s="41">
        <v>0</v>
      </c>
      <c r="H42" s="53" t="e">
        <f t="shared" si="0"/>
        <v>#DIV/0!</v>
      </c>
    </row>
    <row r="43" spans="1:8" ht="27" customHeight="1" collapsed="1">
      <c r="A43" s="63">
        <v>603</v>
      </c>
      <c r="B43" s="62" t="s">
        <v>44</v>
      </c>
      <c r="C43" s="13" t="s">
        <v>45</v>
      </c>
      <c r="D43" s="15">
        <f>D44</f>
        <v>15621.880000000001</v>
      </c>
      <c r="E43" s="50">
        <f>E44</f>
        <v>16254.176</v>
      </c>
      <c r="F43" s="31"/>
      <c r="G43" s="51">
        <f>G44</f>
        <v>3316.06496</v>
      </c>
      <c r="H43" s="47">
        <f t="shared" si="0"/>
        <v>0.20401310776996634</v>
      </c>
    </row>
    <row r="44" spans="1:8" ht="42.75">
      <c r="A44" s="63">
        <v>603</v>
      </c>
      <c r="B44" s="62" t="s">
        <v>46</v>
      </c>
      <c r="C44" s="12" t="s">
        <v>47</v>
      </c>
      <c r="D44" s="16">
        <f>D45+D48+D51+D54+D57+D59</f>
        <v>15621.880000000001</v>
      </c>
      <c r="E44" s="55">
        <f>E45+E48+E51+E54+E57+E59</f>
        <v>16254.176</v>
      </c>
      <c r="F44" s="31"/>
      <c r="G44" s="56">
        <f>G45+G48+G51+G54+G57+G59</f>
        <v>3316.06496</v>
      </c>
      <c r="H44" s="47">
        <f t="shared" si="0"/>
        <v>0.20401310776996634</v>
      </c>
    </row>
    <row r="45" spans="1:8" ht="30" customHeight="1">
      <c r="A45" s="63">
        <v>603</v>
      </c>
      <c r="B45" s="62" t="s">
        <v>48</v>
      </c>
      <c r="C45" s="12" t="s">
        <v>49</v>
      </c>
      <c r="D45" s="15">
        <f>SUM(D46:D47)</f>
        <v>13512.300000000001</v>
      </c>
      <c r="E45" s="50">
        <f>SUM(E46:E47)</f>
        <v>13512.300000000001</v>
      </c>
      <c r="F45" s="31"/>
      <c r="G45" s="51">
        <f>SUM(G46:G47)</f>
        <v>2736.895</v>
      </c>
      <c r="H45" s="47">
        <f t="shared" si="0"/>
        <v>0.20254841884801253</v>
      </c>
    </row>
    <row r="46" spans="1:8" ht="46.5" customHeight="1">
      <c r="A46" s="63">
        <v>603</v>
      </c>
      <c r="B46" s="62" t="s">
        <v>50</v>
      </c>
      <c r="C46" s="5" t="s">
        <v>51</v>
      </c>
      <c r="D46" s="4">
        <v>12823.6</v>
      </c>
      <c r="E46" s="24">
        <v>12823.6</v>
      </c>
      <c r="F46" s="68"/>
      <c r="G46" s="41">
        <v>2564.72</v>
      </c>
      <c r="H46" s="69">
        <f t="shared" si="0"/>
        <v>0.19999999999999998</v>
      </c>
    </row>
    <row r="47" spans="1:8" ht="19.5" customHeight="1">
      <c r="A47" s="63">
        <v>603</v>
      </c>
      <c r="B47" s="62" t="s">
        <v>50</v>
      </c>
      <c r="C47" s="5" t="s">
        <v>52</v>
      </c>
      <c r="D47" s="4">
        <v>688.7</v>
      </c>
      <c r="E47" s="24">
        <v>688.7</v>
      </c>
      <c r="F47" s="68"/>
      <c r="G47" s="58">
        <v>172.175</v>
      </c>
      <c r="H47" s="69">
        <f t="shared" si="0"/>
        <v>0.25</v>
      </c>
    </row>
    <row r="48" spans="1:8" ht="42.75">
      <c r="A48" s="63">
        <v>603</v>
      </c>
      <c r="B48" s="67" t="s">
        <v>53</v>
      </c>
      <c r="C48" s="12" t="s">
        <v>93</v>
      </c>
      <c r="D48" s="15">
        <f>SUM(D49:D50)</f>
        <v>0</v>
      </c>
      <c r="E48" s="50">
        <f>SUM(E49:E50)</f>
        <v>632.3</v>
      </c>
      <c r="F48" s="31"/>
      <c r="G48" s="51">
        <f>SUM(G49:G50)</f>
        <v>0</v>
      </c>
      <c r="H48" s="47">
        <f t="shared" si="0"/>
        <v>0</v>
      </c>
    </row>
    <row r="49" spans="1:8" ht="75">
      <c r="A49" s="63">
        <v>603</v>
      </c>
      <c r="B49" s="62" t="s">
        <v>94</v>
      </c>
      <c r="C49" s="5" t="s">
        <v>95</v>
      </c>
      <c r="D49" s="4"/>
      <c r="E49" s="24">
        <f>D49+F49</f>
        <v>632.3</v>
      </c>
      <c r="F49" s="31">
        <v>632.3</v>
      </c>
      <c r="G49" s="41">
        <v>0</v>
      </c>
      <c r="H49" s="53">
        <f t="shared" si="0"/>
        <v>0</v>
      </c>
    </row>
    <row r="50" spans="1:8" ht="20.25" customHeight="1" hidden="1" outlineLevel="1">
      <c r="A50" s="63">
        <v>603</v>
      </c>
      <c r="B50" s="62" t="s">
        <v>54</v>
      </c>
      <c r="C50" s="5" t="s">
        <v>55</v>
      </c>
      <c r="D50" s="18"/>
      <c r="E50" s="24"/>
      <c r="F50" s="22"/>
      <c r="G50" s="41"/>
      <c r="H50" s="53"/>
    </row>
    <row r="51" spans="1:8" ht="42.75" collapsed="1">
      <c r="A51" s="63">
        <v>603</v>
      </c>
      <c r="B51" s="62" t="s">
        <v>56</v>
      </c>
      <c r="C51" s="12" t="s">
        <v>77</v>
      </c>
      <c r="D51" s="15">
        <f>SUM(D52:D53)</f>
        <v>224.17</v>
      </c>
      <c r="E51" s="50">
        <f>SUM(E52:E53)</f>
        <v>224.17</v>
      </c>
      <c r="F51" s="22"/>
      <c r="G51" s="51">
        <f>SUM(G52:G53)</f>
        <v>112.585</v>
      </c>
      <c r="H51" s="47">
        <f t="shared" si="0"/>
        <v>0.5022304501048311</v>
      </c>
    </row>
    <row r="52" spans="1:8" ht="60">
      <c r="A52" s="63">
        <v>603</v>
      </c>
      <c r="B52" s="62" t="s">
        <v>57</v>
      </c>
      <c r="C52" s="5" t="s">
        <v>58</v>
      </c>
      <c r="D52" s="4">
        <v>223.17</v>
      </c>
      <c r="E52" s="24">
        <v>223.17</v>
      </c>
      <c r="F52" s="22"/>
      <c r="G52" s="41">
        <f>111.585</f>
        <v>111.585</v>
      </c>
      <c r="H52" s="53">
        <f t="shared" si="0"/>
        <v>0.5</v>
      </c>
    </row>
    <row r="53" spans="1:8" ht="45">
      <c r="A53" s="63">
        <v>603</v>
      </c>
      <c r="B53" s="62" t="s">
        <v>96</v>
      </c>
      <c r="C53" s="5" t="s">
        <v>82</v>
      </c>
      <c r="D53" s="4">
        <v>1</v>
      </c>
      <c r="E53" s="24">
        <v>1</v>
      </c>
      <c r="F53" s="22"/>
      <c r="G53" s="41">
        <v>1</v>
      </c>
      <c r="H53" s="53">
        <f t="shared" si="0"/>
        <v>1</v>
      </c>
    </row>
    <row r="54" spans="1:8" ht="15.75">
      <c r="A54" s="63">
        <v>603</v>
      </c>
      <c r="B54" s="62" t="s">
        <v>59</v>
      </c>
      <c r="C54" s="12" t="s">
        <v>60</v>
      </c>
      <c r="D54" s="15">
        <f>SUM(D55:D56)</f>
        <v>1885.41</v>
      </c>
      <c r="E54" s="50">
        <f>SUM(E55:E56)</f>
        <v>1885.406</v>
      </c>
      <c r="F54" s="22"/>
      <c r="G54" s="51">
        <f>SUM(G55:G56)</f>
        <v>466.58496</v>
      </c>
      <c r="H54" s="47">
        <f t="shared" si="0"/>
        <v>0.24747187608398405</v>
      </c>
    </row>
    <row r="55" spans="1:8" ht="90">
      <c r="A55" s="63">
        <v>603</v>
      </c>
      <c r="B55" s="62" t="s">
        <v>61</v>
      </c>
      <c r="C55" s="5" t="s">
        <v>62</v>
      </c>
      <c r="D55" s="4">
        <v>0</v>
      </c>
      <c r="E55" s="24">
        <v>0</v>
      </c>
      <c r="F55" s="22"/>
      <c r="G55" s="41">
        <v>0</v>
      </c>
      <c r="H55" s="53"/>
    </row>
    <row r="56" spans="1:8" ht="30">
      <c r="A56" s="63">
        <v>603</v>
      </c>
      <c r="B56" s="62" t="s">
        <v>64</v>
      </c>
      <c r="C56" s="5" t="s">
        <v>65</v>
      </c>
      <c r="D56" s="4">
        <f>1640+200+45.41</f>
        <v>1885.41</v>
      </c>
      <c r="E56" s="57">
        <f>1640+45.406+200</f>
        <v>1885.406</v>
      </c>
      <c r="F56" s="22">
        <v>-0.004</v>
      </c>
      <c r="G56" s="58">
        <v>466.58496</v>
      </c>
      <c r="H56" s="53">
        <f t="shared" si="0"/>
        <v>0.24747187608398405</v>
      </c>
    </row>
    <row r="57" spans="1:8" ht="57" hidden="1">
      <c r="A57" s="63">
        <v>603</v>
      </c>
      <c r="B57" s="62" t="s">
        <v>97</v>
      </c>
      <c r="C57" s="12" t="s">
        <v>98</v>
      </c>
      <c r="D57" s="15">
        <f>D58</f>
        <v>0</v>
      </c>
      <c r="E57" s="50">
        <f>E58</f>
        <v>0</v>
      </c>
      <c r="F57" s="22"/>
      <c r="G57" s="51">
        <f>G58</f>
        <v>0</v>
      </c>
      <c r="H57" s="53"/>
    </row>
    <row r="58" spans="1:8" ht="60" hidden="1">
      <c r="A58" s="63">
        <v>603</v>
      </c>
      <c r="B58" s="62" t="s">
        <v>99</v>
      </c>
      <c r="C58" s="5" t="s">
        <v>100</v>
      </c>
      <c r="D58" s="4">
        <v>0</v>
      </c>
      <c r="E58" s="24">
        <v>0</v>
      </c>
      <c r="F58" s="22"/>
      <c r="G58" s="41">
        <v>0</v>
      </c>
      <c r="H58" s="53"/>
    </row>
    <row r="59" spans="1:8" ht="42.75" hidden="1">
      <c r="A59" s="63">
        <v>603</v>
      </c>
      <c r="B59" s="62" t="s">
        <v>101</v>
      </c>
      <c r="C59" s="12" t="s">
        <v>102</v>
      </c>
      <c r="D59" s="15">
        <f>D60</f>
        <v>0</v>
      </c>
      <c r="E59" s="50">
        <f>E60</f>
        <v>0</v>
      </c>
      <c r="F59" s="22"/>
      <c r="G59" s="51">
        <f>G60</f>
        <v>0</v>
      </c>
      <c r="H59" s="53"/>
    </row>
    <row r="60" spans="1:8" ht="45" hidden="1">
      <c r="A60" s="63">
        <v>603</v>
      </c>
      <c r="B60" s="62" t="s">
        <v>103</v>
      </c>
      <c r="C60" s="5" t="s">
        <v>104</v>
      </c>
      <c r="D60" s="4">
        <v>0</v>
      </c>
      <c r="E60" s="24">
        <v>0</v>
      </c>
      <c r="F60" s="22"/>
      <c r="G60" s="41">
        <v>0</v>
      </c>
      <c r="H60" s="53"/>
    </row>
    <row r="61" spans="1:9" ht="15.75">
      <c r="A61" s="38"/>
      <c r="B61" s="71" t="s">
        <v>63</v>
      </c>
      <c r="C61" s="72"/>
      <c r="D61" s="26">
        <f>D10+D12+D14+D18+D21+D27+D32+D36+D38+D43</f>
        <v>32520.12</v>
      </c>
      <c r="E61" s="59">
        <f>E10+E12+E14+E18+E21+E27+E32+E36+E38+E43</f>
        <v>37458.77427</v>
      </c>
      <c r="F61" s="22"/>
      <c r="G61" s="60">
        <f>G10+G12+G14+G18+G21+G27+G32+G36+G38+G43</f>
        <v>13211.14774</v>
      </c>
      <c r="H61" s="47">
        <f t="shared" si="0"/>
        <v>0.35268499830707356</v>
      </c>
      <c r="I61" s="17"/>
    </row>
    <row r="62" ht="12.75"/>
    <row r="63" ht="12.75"/>
    <row r="64" ht="12.75">
      <c r="F64" s="25"/>
    </row>
    <row r="65" ht="12.75"/>
    <row r="66" ht="12.75"/>
    <row r="67" spans="4:7" ht="12.75">
      <c r="D67" s="23"/>
      <c r="E67" s="27"/>
      <c r="G67" s="27"/>
    </row>
    <row r="78" ht="12.75"/>
    <row r="79" ht="12.75"/>
    <row r="80" ht="12.75"/>
  </sheetData>
  <sheetProtection/>
  <mergeCells count="5">
    <mergeCell ref="B5:C5"/>
    <mergeCell ref="B61:C61"/>
    <mergeCell ref="G1:H1"/>
    <mergeCell ref="G3:H3"/>
    <mergeCell ref="E2:H2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Анатольевна</cp:lastModifiedBy>
  <cp:lastPrinted>2016-05-05T13:41:30Z</cp:lastPrinted>
  <dcterms:modified xsi:type="dcterms:W3CDTF">2016-05-16T06:26:29Z</dcterms:modified>
  <cp:category/>
  <cp:version/>
  <cp:contentType/>
  <cp:contentStatus/>
</cp:coreProperties>
</file>